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21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2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24.bin" ContentType="application/vnd.openxmlformats-officedocument.oleObject"/>
  <Override PartName="/xl/worksheets/sheet14.xml" ContentType="application/vnd.openxmlformats-officedocument.spreadsheetml.worksheet+xml"/>
  <Override PartName="/xl/embeddings/oleObject5.bin" ContentType="application/vnd.openxmlformats-officedocument.oleObject"/>
  <Override PartName="/xl/embeddings/oleObject13.bin" ContentType="application/vnd.openxmlformats-officedocument.oleObject"/>
  <Override PartName="/xl/embeddings/oleObject22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0" yWindow="120" windowWidth="6345" windowHeight="9765" tabRatio="886" firstSheet="10" activeTab="19"/>
  </bookViews>
  <sheets>
    <sheet name="piloci" sheetId="1" r:id="rId1"/>
    <sheet name="Points" sheetId="26" r:id="rId2"/>
    <sheet name="01-Start" sheetId="21" r:id="rId3"/>
    <sheet name="02-SzybkoWolno" sheetId="28" r:id="rId4"/>
    <sheet name="03-nawigacja" sheetId="19" r:id="rId5"/>
    <sheet name="04-Lądowanie" sheetId="20" r:id="rId6"/>
    <sheet name="Arkusz1" sheetId="33" r:id="rId7"/>
    <sheet name="Premia" sheetId="32" r:id="rId8"/>
    <sheet name="05-Ekonomia" sheetId="31" r:id="rId9"/>
    <sheet name="06-Start" sheetId="34" r:id="rId10"/>
    <sheet name="07-nawigacja" sheetId="35" r:id="rId11"/>
    <sheet name="08-nawigacja" sheetId="36" r:id="rId12"/>
    <sheet name="09-Lądowanie" sheetId="37" r:id="rId13"/>
    <sheet name="Arkusz2" sheetId="38" r:id="rId14"/>
    <sheet name="Premia2" sheetId="39" r:id="rId15"/>
    <sheet name="10-Race" sheetId="40" r:id="rId16"/>
    <sheet name="11-Slalom1" sheetId="42" r:id="rId17"/>
    <sheet name="12-Slalom2" sheetId="41" r:id="rId18"/>
    <sheet name="General" sheetId="12" r:id="rId19"/>
    <sheet name="Arkusz3" sheetId="43" r:id="rId20"/>
    <sheet name="Arkusz4" sheetId="44" r:id="rId21"/>
  </sheets>
  <definedNames>
    <definedName name="Npil">piloci!$B$5</definedName>
    <definedName name="_xlnm.Print_Area" localSheetId="2">'01-Start'!$A$1:$K$18</definedName>
    <definedName name="_xlnm.Print_Area" localSheetId="3">'02-SzybkoWolno'!$A$3:$Z$17</definedName>
    <definedName name="_xlnm.Print_Area" localSheetId="4">'03-nawigacja'!$A$1:$CE$17</definedName>
    <definedName name="_xlnm.Print_Area" localSheetId="5">'04-Lądowanie'!$A$1:$K$17</definedName>
    <definedName name="_xlnm.Print_Area" localSheetId="8">'05-Ekonomia'!$A$1:$K$17</definedName>
    <definedName name="_xlnm.Print_Area" localSheetId="9">'06-Start'!$A$1:$K$18</definedName>
    <definedName name="_xlnm.Print_Area" localSheetId="10">'07-nawigacja'!$A$1:$K$18</definedName>
    <definedName name="_xlnm.Print_Area" localSheetId="11">'08-nawigacja'!$A$1:$H$18</definedName>
    <definedName name="_xlnm.Print_Area" localSheetId="12">'09-Lądowanie'!$A$1:$I$18</definedName>
    <definedName name="_xlnm.Print_Area" localSheetId="15">'10-Race'!$A$1:$Q$18</definedName>
    <definedName name="_xlnm.Print_Area" localSheetId="16">'11-Slalom1'!$A$1:$I$18</definedName>
    <definedName name="_xlnm.Print_Area" localSheetId="17">'12-Slalom2'!$A$1:$I$18</definedName>
    <definedName name="_xlnm.Print_Area" localSheetId="18">General!$A$1:$S$22</definedName>
    <definedName name="_xlnm.Print_Area" localSheetId="0">piloci!$A$9:$H$14</definedName>
    <definedName name="_xlnm.Print_Area" localSheetId="7">Premia!$A$1:$L$17</definedName>
    <definedName name="_xlnm.Print_Area" localSheetId="14">Premia2!$A$1:$L$18</definedName>
    <definedName name="Points">Points!$A:$D</definedName>
    <definedName name="_xlnm.Print_Titles" localSheetId="0">piloci!$1:$8</definedName>
  </definedNames>
  <calcPr calcId="125725"/>
</workbook>
</file>

<file path=xl/calcChain.xml><?xml version="1.0" encoding="utf-8"?>
<calcChain xmlns="http://schemas.openxmlformats.org/spreadsheetml/2006/main">
  <c r="J11" i="40"/>
  <c r="J12"/>
  <c r="J13"/>
  <c r="J14"/>
  <c r="J15"/>
  <c r="J16"/>
  <c r="I12"/>
  <c r="I11"/>
  <c r="K1" l="1"/>
  <c r="L17" s="1"/>
  <c r="L18"/>
  <c r="L14"/>
  <c r="F17"/>
  <c r="G17" s="1"/>
  <c r="I17" s="1"/>
  <c r="F16"/>
  <c r="G16" s="1"/>
  <c r="I16" s="1"/>
  <c r="F15"/>
  <c r="G15" s="1"/>
  <c r="I15" s="1"/>
  <c r="F14"/>
  <c r="G14" s="1"/>
  <c r="I14" s="1"/>
  <c r="F13"/>
  <c r="G13" s="1"/>
  <c r="I13" s="1"/>
  <c r="F12"/>
  <c r="G12" s="1"/>
  <c r="F11"/>
  <c r="G11" s="1"/>
  <c r="I1" l="1"/>
  <c r="J18" s="1"/>
  <c r="M18" s="1"/>
  <c r="L11"/>
  <c r="L15"/>
  <c r="L12"/>
  <c r="L13"/>
  <c r="L16"/>
  <c r="M14" l="1"/>
  <c r="M16"/>
  <c r="M12"/>
  <c r="J17"/>
  <c r="M17" s="1"/>
  <c r="M13"/>
  <c r="M15"/>
  <c r="M11"/>
  <c r="M1" s="1"/>
  <c r="N17" l="1"/>
  <c r="P17" s="1"/>
  <c r="N18"/>
  <c r="P18" s="1"/>
  <c r="N15"/>
  <c r="P15" s="1"/>
  <c r="N13"/>
  <c r="P13" s="1"/>
  <c r="N12"/>
  <c r="P12" s="1"/>
  <c r="N16"/>
  <c r="P16" s="1"/>
  <c r="N14"/>
  <c r="P14" s="1"/>
  <c r="N11"/>
  <c r="P11" s="1"/>
  <c r="Q12" l="1"/>
  <c r="Q15"/>
  <c r="Q14"/>
  <c r="Q13"/>
  <c r="Q17"/>
  <c r="Q16"/>
  <c r="Q11"/>
  <c r="Q18"/>
  <c r="E17" i="41"/>
  <c r="E16"/>
  <c r="E15"/>
  <c r="E14"/>
  <c r="E13"/>
  <c r="E12"/>
  <c r="E11"/>
  <c r="J19" i="12"/>
  <c r="J20"/>
  <c r="J21"/>
  <c r="C22" l="1"/>
  <c r="B22"/>
  <c r="C18" i="41"/>
  <c r="B18"/>
  <c r="C18" i="42"/>
  <c r="B18"/>
  <c r="C18" i="40"/>
  <c r="B18"/>
  <c r="F18" i="39"/>
  <c r="G18" s="1"/>
  <c r="C18"/>
  <c r="B18"/>
  <c r="C22" i="38"/>
  <c r="B22"/>
  <c r="G18" i="37"/>
  <c r="C18"/>
  <c r="B18"/>
  <c r="E18" i="36"/>
  <c r="G18" s="1"/>
  <c r="H18" s="1"/>
  <c r="C18"/>
  <c r="B18"/>
  <c r="H18" i="35"/>
  <c r="J18" s="1"/>
  <c r="K18" s="1"/>
  <c r="G18"/>
  <c r="C18"/>
  <c r="B18"/>
  <c r="E18" i="34"/>
  <c r="C18"/>
  <c r="B18"/>
  <c r="I18" i="31"/>
  <c r="J18" s="1"/>
  <c r="F18"/>
  <c r="C18"/>
  <c r="B18"/>
  <c r="J18" i="32"/>
  <c r="C18"/>
  <c r="B18"/>
  <c r="C22" i="33"/>
  <c r="B22"/>
  <c r="H18" i="20"/>
  <c r="G18"/>
  <c r="C18"/>
  <c r="B18"/>
  <c r="BU18" i="19"/>
  <c r="BQ18"/>
  <c r="BR18" s="1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C18"/>
  <c r="B18"/>
  <c r="L18" i="28"/>
  <c r="M18" s="1"/>
  <c r="F18"/>
  <c r="G18" s="1"/>
  <c r="C18"/>
  <c r="B18"/>
  <c r="E18" i="21"/>
  <c r="C18"/>
  <c r="B18"/>
  <c r="G18" s="1"/>
  <c r="P22" i="12"/>
  <c r="G22" i="38"/>
  <c r="I22" i="12"/>
  <c r="F22"/>
  <c r="K22"/>
  <c r="F22" i="38"/>
  <c r="Q22" i="12"/>
  <c r="M22"/>
  <c r="F22" i="33"/>
  <c r="L22" i="12"/>
  <c r="E22" i="38"/>
  <c r="G22" i="12"/>
  <c r="G22" i="33"/>
  <c r="D22" i="12"/>
  <c r="D22" i="33"/>
  <c r="H22" i="38" l="1"/>
  <c r="G18" i="34"/>
  <c r="BO18" i="19"/>
  <c r="BP18" s="1"/>
  <c r="BY18" s="1"/>
  <c r="BZ18" s="1"/>
  <c r="BV18"/>
  <c r="BW18" s="1"/>
  <c r="Q1" i="12"/>
  <c r="Q3" s="1"/>
  <c r="P1"/>
  <c r="P4" s="1"/>
  <c r="O1"/>
  <c r="O3" s="1"/>
  <c r="C17" i="41"/>
  <c r="B17"/>
  <c r="C16"/>
  <c r="B16"/>
  <c r="C15"/>
  <c r="G14"/>
  <c r="C14"/>
  <c r="C13"/>
  <c r="C12"/>
  <c r="G11"/>
  <c r="C11"/>
  <c r="A2"/>
  <c r="D1"/>
  <c r="D1" i="42"/>
  <c r="C17"/>
  <c r="B17"/>
  <c r="C16"/>
  <c r="B16"/>
  <c r="C15"/>
  <c r="C14"/>
  <c r="C13"/>
  <c r="C12"/>
  <c r="C11"/>
  <c r="A2"/>
  <c r="D1" i="40"/>
  <c r="C17"/>
  <c r="B17"/>
  <c r="C16"/>
  <c r="B16"/>
  <c r="C15"/>
  <c r="C14"/>
  <c r="C13"/>
  <c r="C12"/>
  <c r="C11"/>
  <c r="A2"/>
  <c r="J22" i="12"/>
  <c r="G17" i="41" l="1"/>
  <c r="E18"/>
  <c r="G18" s="1"/>
  <c r="E13" i="42"/>
  <c r="E18"/>
  <c r="G18" s="1"/>
  <c r="Q18" i="28"/>
  <c r="O2" i="12"/>
  <c r="Q2"/>
  <c r="P3"/>
  <c r="O4"/>
  <c r="Q4"/>
  <c r="P2"/>
  <c r="G13" i="41"/>
  <c r="G16"/>
  <c r="G12"/>
  <c r="G15"/>
  <c r="E16" i="42"/>
  <c r="G16" s="1"/>
  <c r="E12"/>
  <c r="G11"/>
  <c r="E17"/>
  <c r="G17" s="1"/>
  <c r="E15"/>
  <c r="G15" s="1"/>
  <c r="G12"/>
  <c r="G14"/>
  <c r="G13"/>
  <c r="N1" i="12"/>
  <c r="N4" s="1"/>
  <c r="M1"/>
  <c r="M4" s="1"/>
  <c r="L1"/>
  <c r="L4" s="1"/>
  <c r="K1"/>
  <c r="K4" s="1"/>
  <c r="J1"/>
  <c r="J4" s="1"/>
  <c r="F17" i="39"/>
  <c r="G17" s="1"/>
  <c r="O22" i="12"/>
  <c r="H18" i="41" l="1"/>
  <c r="H18" i="42"/>
  <c r="J2" i="12"/>
  <c r="L2"/>
  <c r="N2"/>
  <c r="J3"/>
  <c r="L3"/>
  <c r="N3"/>
  <c r="K2"/>
  <c r="M2"/>
  <c r="K3"/>
  <c r="M3"/>
  <c r="C17" i="35"/>
  <c r="B17"/>
  <c r="C16"/>
  <c r="B16"/>
  <c r="C15"/>
  <c r="C14"/>
  <c r="C13"/>
  <c r="C12"/>
  <c r="C11"/>
  <c r="G17"/>
  <c r="G16"/>
  <c r="G15"/>
  <c r="G14"/>
  <c r="G13"/>
  <c r="G12"/>
  <c r="G11"/>
  <c r="E6"/>
  <c r="A2"/>
  <c r="E17" i="36"/>
  <c r="G17" s="1"/>
  <c r="C17"/>
  <c r="B17"/>
  <c r="G16"/>
  <c r="E16"/>
  <c r="C16"/>
  <c r="B16"/>
  <c r="E15"/>
  <c r="G15" s="1"/>
  <c r="C15"/>
  <c r="E14"/>
  <c r="G14" s="1"/>
  <c r="C14"/>
  <c r="E13"/>
  <c r="G13" s="1"/>
  <c r="C13"/>
  <c r="G12"/>
  <c r="E12"/>
  <c r="C12"/>
  <c r="E11"/>
  <c r="G11" s="1"/>
  <c r="C11"/>
  <c r="E6"/>
  <c r="A2"/>
  <c r="G1"/>
  <c r="O18" i="12"/>
  <c r="P15"/>
  <c r="Q18"/>
  <c r="P20"/>
  <c r="Q21"/>
  <c r="O19"/>
  <c r="O17"/>
  <c r="Q16"/>
  <c r="Q20"/>
  <c r="P17"/>
  <c r="O16"/>
  <c r="P21"/>
  <c r="O21"/>
  <c r="O20"/>
  <c r="Q15"/>
  <c r="P19"/>
  <c r="P16"/>
  <c r="Q17"/>
  <c r="O15"/>
  <c r="Q19"/>
  <c r="P18"/>
  <c r="G1" i="35" l="1"/>
  <c r="H11" s="1"/>
  <c r="J11" s="1"/>
  <c r="L15" i="12"/>
  <c r="L16"/>
  <c r="M16"/>
  <c r="M15"/>
  <c r="M21"/>
  <c r="L17"/>
  <c r="L19"/>
  <c r="M20"/>
  <c r="M19"/>
  <c r="H14" i="35" l="1"/>
  <c r="J14" s="1"/>
  <c r="H16"/>
  <c r="J16" s="1"/>
  <c r="H12"/>
  <c r="J12" s="1"/>
  <c r="H17"/>
  <c r="J17" s="1"/>
  <c r="H15"/>
  <c r="J15" s="1"/>
  <c r="H13"/>
  <c r="J13" s="1"/>
  <c r="L20" i="12"/>
  <c r="M18"/>
  <c r="L21"/>
  <c r="L18"/>
  <c r="C17" i="39" l="1"/>
  <c r="B17"/>
  <c r="F16"/>
  <c r="G16" s="1"/>
  <c r="C16"/>
  <c r="B16"/>
  <c r="F15"/>
  <c r="G15" s="1"/>
  <c r="C15"/>
  <c r="F14"/>
  <c r="G14" s="1"/>
  <c r="C14"/>
  <c r="F13"/>
  <c r="G13" s="1"/>
  <c r="C13"/>
  <c r="F12"/>
  <c r="G12" s="1"/>
  <c r="C12"/>
  <c r="F11"/>
  <c r="G11" s="1"/>
  <c r="C11"/>
  <c r="F6"/>
  <c r="A2"/>
  <c r="C21" i="38"/>
  <c r="B21"/>
  <c r="C20"/>
  <c r="B20"/>
  <c r="C19"/>
  <c r="B19"/>
  <c r="C18"/>
  <c r="B18"/>
  <c r="C17"/>
  <c r="B17"/>
  <c r="C16"/>
  <c r="B16"/>
  <c r="C15"/>
  <c r="E8"/>
  <c r="G1"/>
  <c r="G4" s="1"/>
  <c r="F1"/>
  <c r="F4" s="1"/>
  <c r="E1"/>
  <c r="E4" s="1"/>
  <c r="D1"/>
  <c r="D4" s="1"/>
  <c r="G17" i="37"/>
  <c r="C17"/>
  <c r="B17"/>
  <c r="G16"/>
  <c r="C16"/>
  <c r="B16"/>
  <c r="G15"/>
  <c r="C15"/>
  <c r="G14"/>
  <c r="C14"/>
  <c r="G13"/>
  <c r="C13"/>
  <c r="G12"/>
  <c r="C12"/>
  <c r="G11"/>
  <c r="C11"/>
  <c r="A2"/>
  <c r="E17" i="34"/>
  <c r="C17"/>
  <c r="B17"/>
  <c r="G17" s="1"/>
  <c r="E16"/>
  <c r="C16"/>
  <c r="B16"/>
  <c r="G16" s="1"/>
  <c r="E15"/>
  <c r="C15"/>
  <c r="E14"/>
  <c r="C14"/>
  <c r="E13"/>
  <c r="C13"/>
  <c r="E12"/>
  <c r="C12"/>
  <c r="E11"/>
  <c r="C11"/>
  <c r="F6"/>
  <c r="A2"/>
  <c r="M17" i="12"/>
  <c r="J18"/>
  <c r="H18" i="37" l="1"/>
  <c r="G1" i="39"/>
  <c r="E2" i="38"/>
  <c r="G2"/>
  <c r="E3"/>
  <c r="G3"/>
  <c r="D2"/>
  <c r="F2"/>
  <c r="D3"/>
  <c r="F3"/>
  <c r="I1" i="12"/>
  <c r="I4" s="1"/>
  <c r="H12" i="39" l="1"/>
  <c r="H17"/>
  <c r="H16"/>
  <c r="H14"/>
  <c r="H15"/>
  <c r="H13"/>
  <c r="I3" i="12"/>
  <c r="I2"/>
  <c r="H13" i="32"/>
  <c r="H14"/>
  <c r="H15"/>
  <c r="H16"/>
  <c r="C21" i="33"/>
  <c r="B21"/>
  <c r="C20"/>
  <c r="B20"/>
  <c r="C19"/>
  <c r="B19"/>
  <c r="C18"/>
  <c r="B18"/>
  <c r="C17"/>
  <c r="B17"/>
  <c r="C16"/>
  <c r="B16"/>
  <c r="C15"/>
  <c r="E8"/>
  <c r="G1"/>
  <c r="G3" s="1"/>
  <c r="F1"/>
  <c r="F4" s="1"/>
  <c r="E1"/>
  <c r="E3" s="1"/>
  <c r="D1"/>
  <c r="D4" s="1"/>
  <c r="G18" i="38"/>
  <c r="G19"/>
  <c r="D20"/>
  <c r="G20"/>
  <c r="G21"/>
  <c r="G17"/>
  <c r="G16"/>
  <c r="G15"/>
  <c r="E2" i="33" l="1"/>
  <c r="E4"/>
  <c r="G2"/>
  <c r="G4"/>
  <c r="D3"/>
  <c r="F3"/>
  <c r="D2"/>
  <c r="F2"/>
  <c r="B17" i="32"/>
  <c r="C17"/>
  <c r="G17" i="20"/>
  <c r="B17"/>
  <c r="C17"/>
  <c r="BU17" i="19"/>
  <c r="BQ17"/>
  <c r="BR17" s="1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C17"/>
  <c r="B17"/>
  <c r="M17" i="28"/>
  <c r="L17"/>
  <c r="G17"/>
  <c r="F17"/>
  <c r="C17"/>
  <c r="B17"/>
  <c r="B17" i="21"/>
  <c r="G17" s="1"/>
  <c r="C17"/>
  <c r="E17"/>
  <c r="I21" i="12"/>
  <c r="G17" i="33"/>
  <c r="G16"/>
  <c r="D21"/>
  <c r="G19"/>
  <c r="I20" i="12"/>
  <c r="G18" i="33"/>
  <c r="I18" i="12"/>
  <c r="G20" i="33"/>
  <c r="I19" i="12"/>
  <c r="I16"/>
  <c r="G21" i="33"/>
  <c r="I15" i="12"/>
  <c r="I17"/>
  <c r="G15" i="33"/>
  <c r="BO17" i="19" l="1"/>
  <c r="I17" i="28"/>
  <c r="O17"/>
  <c r="Q17"/>
  <c r="F11"/>
  <c r="G11" s="1"/>
  <c r="I11" s="1"/>
  <c r="L11"/>
  <c r="M11" s="1"/>
  <c r="O11" s="1"/>
  <c r="F12"/>
  <c r="G12" s="1"/>
  <c r="I12" s="1"/>
  <c r="L12"/>
  <c r="M12" s="1"/>
  <c r="O12" s="1"/>
  <c r="C21" i="12"/>
  <c r="B20"/>
  <c r="C20"/>
  <c r="B16"/>
  <c r="C16"/>
  <c r="B17"/>
  <c r="C17"/>
  <c r="B15"/>
  <c r="C15"/>
  <c r="B18"/>
  <c r="C18"/>
  <c r="B19"/>
  <c r="C19"/>
  <c r="Q12" i="28" l="1"/>
  <c r="Q11"/>
  <c r="H1" i="12"/>
  <c r="A2" i="32"/>
  <c r="A2" i="20"/>
  <c r="A2" i="21"/>
  <c r="G12" i="20" l="1"/>
  <c r="G13"/>
  <c r="G14"/>
  <c r="G15"/>
  <c r="G16"/>
  <c r="F16" i="32"/>
  <c r="G16" s="1"/>
  <c r="F15"/>
  <c r="G15" s="1"/>
  <c r="F14"/>
  <c r="G14" s="1"/>
  <c r="F13"/>
  <c r="G13" s="1"/>
  <c r="F12"/>
  <c r="G12" s="1"/>
  <c r="F11"/>
  <c r="G11" s="1"/>
  <c r="C16"/>
  <c r="B16"/>
  <c r="C15"/>
  <c r="C14"/>
  <c r="C13"/>
  <c r="C12"/>
  <c r="C11"/>
  <c r="F6"/>
  <c r="C16" i="20"/>
  <c r="B16"/>
  <c r="C15"/>
  <c r="C14"/>
  <c r="C13"/>
  <c r="C12"/>
  <c r="C11"/>
  <c r="BU12" i="19"/>
  <c r="BU13"/>
  <c r="BU14"/>
  <c r="BU15"/>
  <c r="BU16"/>
  <c r="G1" i="32" l="1"/>
  <c r="BQ12" i="19"/>
  <c r="BQ13"/>
  <c r="BQ14"/>
  <c r="BQ15"/>
  <c r="BQ16"/>
  <c r="BQ11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AK11"/>
  <c r="AL5"/>
  <c r="F8" i="26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F7"/>
  <c r="BQ1" i="19" l="1"/>
  <c r="BO11"/>
  <c r="BO16"/>
  <c r="BO15"/>
  <c r="BO14"/>
  <c r="BO13"/>
  <c r="BO12"/>
  <c r="BU11"/>
  <c r="C16"/>
  <c r="B16"/>
  <c r="C15"/>
  <c r="C14"/>
  <c r="C13"/>
  <c r="C12"/>
  <c r="C11"/>
  <c r="B5" i="1"/>
  <c r="L14" i="28"/>
  <c r="L15"/>
  <c r="L16"/>
  <c r="L13"/>
  <c r="F13"/>
  <c r="F14"/>
  <c r="F15"/>
  <c r="F16"/>
  <c r="B15" i="19" l="1"/>
  <c r="B15" i="41"/>
  <c r="B11"/>
  <c r="B14"/>
  <c r="B13"/>
  <c r="B12"/>
  <c r="B15" i="42"/>
  <c r="B14"/>
  <c r="B13"/>
  <c r="B12"/>
  <c r="B11"/>
  <c r="B15" i="40"/>
  <c r="B14"/>
  <c r="B13"/>
  <c r="B12"/>
  <c r="B11"/>
  <c r="H15" i="41"/>
  <c r="H14"/>
  <c r="H13"/>
  <c r="H17"/>
  <c r="H11" i="42"/>
  <c r="H17"/>
  <c r="H16"/>
  <c r="B13" i="36"/>
  <c r="H16" i="41"/>
  <c r="H12"/>
  <c r="H11"/>
  <c r="H15" i="42"/>
  <c r="H14"/>
  <c r="H13"/>
  <c r="H12"/>
  <c r="B15" i="35"/>
  <c r="B14"/>
  <c r="B13"/>
  <c r="B12"/>
  <c r="B11"/>
  <c r="B14" i="36"/>
  <c r="B11"/>
  <c r="B15"/>
  <c r="B12"/>
  <c r="H13"/>
  <c r="H14"/>
  <c r="H12"/>
  <c r="H16"/>
  <c r="H17"/>
  <c r="H11"/>
  <c r="H15"/>
  <c r="K13" i="35"/>
  <c r="K16"/>
  <c r="K14"/>
  <c r="K11"/>
  <c r="B14" i="39"/>
  <c r="B12"/>
  <c r="H16" i="37"/>
  <c r="H15"/>
  <c r="H14"/>
  <c r="H13"/>
  <c r="H12"/>
  <c r="H11"/>
  <c r="B14" i="34"/>
  <c r="G14" s="1"/>
  <c r="B12"/>
  <c r="G12" s="1"/>
  <c r="B15" i="38"/>
  <c r="B15" i="37"/>
  <c r="B13"/>
  <c r="B11"/>
  <c r="B15" i="34"/>
  <c r="G15" s="1"/>
  <c r="B13"/>
  <c r="G13" s="1"/>
  <c r="K17" i="35"/>
  <c r="K12"/>
  <c r="K15"/>
  <c r="B15" i="39"/>
  <c r="B13"/>
  <c r="B11"/>
  <c r="B14" i="37"/>
  <c r="B12"/>
  <c r="B11" i="34"/>
  <c r="G11" s="1"/>
  <c r="H17" i="37"/>
  <c r="H16" i="34"/>
  <c r="B15" i="33"/>
  <c r="J17" i="32"/>
  <c r="H17" i="20"/>
  <c r="B11" i="19"/>
  <c r="B12"/>
  <c r="B13"/>
  <c r="B14"/>
  <c r="BR16"/>
  <c r="BR12"/>
  <c r="B21" i="12"/>
  <c r="B15" i="32"/>
  <c r="B14"/>
  <c r="B13"/>
  <c r="B12"/>
  <c r="B11"/>
  <c r="B15" i="20"/>
  <c r="B14"/>
  <c r="B13"/>
  <c r="B12"/>
  <c r="B11"/>
  <c r="J13" i="32"/>
  <c r="J14"/>
  <c r="J12"/>
  <c r="J16"/>
  <c r="J11"/>
  <c r="J15"/>
  <c r="BR13" i="19"/>
  <c r="BO1"/>
  <c r="BR14"/>
  <c r="BR11"/>
  <c r="BR15"/>
  <c r="G13" i="28"/>
  <c r="I13" s="1"/>
  <c r="M13"/>
  <c r="O13" s="1"/>
  <c r="G14"/>
  <c r="I14" s="1"/>
  <c r="M14"/>
  <c r="O14" s="1"/>
  <c r="G15"/>
  <c r="I15" s="1"/>
  <c r="M15"/>
  <c r="O15" s="1"/>
  <c r="G16"/>
  <c r="I16" s="1"/>
  <c r="M16"/>
  <c r="O16" s="1"/>
  <c r="C16"/>
  <c r="B16"/>
  <c r="C15"/>
  <c r="B15"/>
  <c r="C14"/>
  <c r="B14"/>
  <c r="C13"/>
  <c r="B13"/>
  <c r="C12"/>
  <c r="B12"/>
  <c r="C11"/>
  <c r="B11"/>
  <c r="C12" i="21"/>
  <c r="C13"/>
  <c r="C14"/>
  <c r="C15"/>
  <c r="C16"/>
  <c r="C11"/>
  <c r="B11"/>
  <c r="B12"/>
  <c r="B13"/>
  <c r="B14"/>
  <c r="B15"/>
  <c r="B16"/>
  <c r="E12"/>
  <c r="E13"/>
  <c r="E14"/>
  <c r="E15"/>
  <c r="E16"/>
  <c r="D15" i="38"/>
  <c r="D17"/>
  <c r="D19"/>
  <c r="J15" i="12"/>
  <c r="D18" i="38"/>
  <c r="D16"/>
  <c r="H17" i="34" l="1"/>
  <c r="H18"/>
  <c r="H13"/>
  <c r="H12"/>
  <c r="H11"/>
  <c r="H15"/>
  <c r="H14"/>
  <c r="BP13" i="19"/>
  <c r="BP17"/>
  <c r="BV13"/>
  <c r="BP14"/>
  <c r="BP15"/>
  <c r="BP11"/>
  <c r="BP16"/>
  <c r="BP12"/>
  <c r="Q16" i="28"/>
  <c r="Q15"/>
  <c r="Q14"/>
  <c r="Q13"/>
  <c r="F6" i="21"/>
  <c r="E11"/>
  <c r="A2" i="19"/>
  <c r="G6"/>
  <c r="G11" i="20"/>
  <c r="A2" i="28"/>
  <c r="I6"/>
  <c r="R1" i="31"/>
  <c r="A2"/>
  <c r="E6"/>
  <c r="F11"/>
  <c r="F12"/>
  <c r="F13"/>
  <c r="F14"/>
  <c r="F15"/>
  <c r="F16"/>
  <c r="F17"/>
  <c r="D1" i="12"/>
  <c r="D2" s="1"/>
  <c r="E1"/>
  <c r="E2" s="1"/>
  <c r="F1"/>
  <c r="F3" s="1"/>
  <c r="G1"/>
  <c r="G2" s="1"/>
  <c r="H2"/>
  <c r="E8"/>
  <c r="F6" i="41" s="1"/>
  <c r="F3" i="1"/>
  <c r="G3"/>
  <c r="G7" i="26"/>
  <c r="H7"/>
  <c r="I7"/>
  <c r="J7"/>
  <c r="K7"/>
  <c r="L7"/>
  <c r="M7"/>
  <c r="N7"/>
  <c r="O7"/>
  <c r="P7"/>
  <c r="Q7"/>
  <c r="J17" i="12"/>
  <c r="J16"/>
  <c r="F6" i="40" l="1"/>
  <c r="F6" i="42"/>
  <c r="G4" i="12"/>
  <c r="F6" i="20"/>
  <c r="F6" i="37"/>
  <c r="BV17" i="19"/>
  <c r="D4" i="12"/>
  <c r="F4"/>
  <c r="D3"/>
  <c r="F2"/>
  <c r="H15" i="20"/>
  <c r="H12"/>
  <c r="H16"/>
  <c r="H13"/>
  <c r="H14"/>
  <c r="BV16" i="19"/>
  <c r="BV11"/>
  <c r="BV14"/>
  <c r="BV12"/>
  <c r="BV15"/>
  <c r="G3" i="12"/>
  <c r="H4"/>
  <c r="H3"/>
  <c r="E3"/>
  <c r="E4"/>
  <c r="G12" i="21"/>
  <c r="G13"/>
  <c r="G15"/>
  <c r="G16"/>
  <c r="G14"/>
  <c r="F1" i="31"/>
  <c r="G17" s="1"/>
  <c r="I17" s="1"/>
  <c r="G11" i="21"/>
  <c r="G2" i="28"/>
  <c r="N2"/>
  <c r="I2"/>
  <c r="B11" i="31"/>
  <c r="B12"/>
  <c r="B13"/>
  <c r="B14"/>
  <c r="B15"/>
  <c r="B16"/>
  <c r="B17"/>
  <c r="P2" i="28"/>
  <c r="C11" i="31"/>
  <c r="C12"/>
  <c r="C13"/>
  <c r="C14"/>
  <c r="C15"/>
  <c r="C16"/>
  <c r="C17"/>
  <c r="H11" i="20"/>
  <c r="D17" i="12"/>
  <c r="D21"/>
  <c r="D15" i="33"/>
  <c r="D19" i="12"/>
  <c r="D20" i="33"/>
  <c r="D18"/>
  <c r="G20" i="12"/>
  <c r="D19" i="33"/>
  <c r="D20" i="12"/>
  <c r="D17" i="33"/>
  <c r="D16"/>
  <c r="H18" i="21" l="1"/>
  <c r="P17" i="28"/>
  <c r="P18"/>
  <c r="J17"/>
  <c r="H17" i="21"/>
  <c r="G11" i="31"/>
  <c r="I11" s="1"/>
  <c r="G14"/>
  <c r="I14" s="1"/>
  <c r="G12"/>
  <c r="I12" s="1"/>
  <c r="G16"/>
  <c r="I16" s="1"/>
  <c r="G13"/>
  <c r="I13" s="1"/>
  <c r="BV1" i="19"/>
  <c r="BW13" s="1"/>
  <c r="BY13" s="1"/>
  <c r="J12" i="28"/>
  <c r="J11"/>
  <c r="P12"/>
  <c r="P11"/>
  <c r="P14"/>
  <c r="P15"/>
  <c r="P13"/>
  <c r="J16"/>
  <c r="J15"/>
  <c r="J14"/>
  <c r="J13"/>
  <c r="H16" i="21"/>
  <c r="H13"/>
  <c r="H14"/>
  <c r="H15"/>
  <c r="H12"/>
  <c r="G15" i="31"/>
  <c r="I15" s="1"/>
  <c r="H11" i="21"/>
  <c r="R2" i="28"/>
  <c r="D16" i="12"/>
  <c r="G16"/>
  <c r="F17" i="38"/>
  <c r="D18" i="12"/>
  <c r="F17" i="33"/>
  <c r="R17" i="28" l="1"/>
  <c r="S17" s="1"/>
  <c r="R18"/>
  <c r="S18" s="1"/>
  <c r="BW17" i="19"/>
  <c r="BY17" s="1"/>
  <c r="J14" i="31"/>
  <c r="J11"/>
  <c r="J13"/>
  <c r="J16"/>
  <c r="J17"/>
  <c r="J12"/>
  <c r="J15"/>
  <c r="BW16" i="19"/>
  <c r="BY16" s="1"/>
  <c r="BW11"/>
  <c r="BY11" s="1"/>
  <c r="BW14"/>
  <c r="BY14" s="1"/>
  <c r="BW12"/>
  <c r="BY12" s="1"/>
  <c r="BW15"/>
  <c r="BY15" s="1"/>
  <c r="R11" i="28"/>
  <c r="S11" s="1"/>
  <c r="R12"/>
  <c r="S12" s="1"/>
  <c r="R14"/>
  <c r="S14" s="1"/>
  <c r="R13"/>
  <c r="S13" s="1"/>
  <c r="R16"/>
  <c r="S16" s="1"/>
  <c r="R15"/>
  <c r="S15" s="1"/>
  <c r="F20" i="38"/>
  <c r="F18"/>
  <c r="F21"/>
  <c r="F21" i="33"/>
  <c r="F16" i="38"/>
  <c r="F19" i="33"/>
  <c r="F16"/>
  <c r="F19" i="38"/>
  <c r="F16" i="12"/>
  <c r="F15" i="33"/>
  <c r="F18"/>
  <c r="F15" i="38"/>
  <c r="F20" i="33"/>
  <c r="G21" i="12"/>
  <c r="BZ17" i="19" l="1"/>
  <c r="BZ13"/>
  <c r="BZ15"/>
  <c r="BZ11"/>
  <c r="BZ12"/>
  <c r="BZ14"/>
  <c r="BZ16"/>
  <c r="T2" i="28"/>
  <c r="T17" s="1"/>
  <c r="V17" s="1"/>
  <c r="D15" i="12"/>
  <c r="E21" i="38"/>
  <c r="E21" i="33"/>
  <c r="T18" i="28" l="1"/>
  <c r="V18" s="1"/>
  <c r="H21" i="38"/>
  <c r="H21" i="33"/>
  <c r="I17" i="39" s="1"/>
  <c r="T12" i="28"/>
  <c r="V12" s="1"/>
  <c r="T11"/>
  <c r="V11" s="1"/>
  <c r="T14"/>
  <c r="V14" s="1"/>
  <c r="T15"/>
  <c r="V15" s="1"/>
  <c r="T13"/>
  <c r="V13" s="1"/>
  <c r="T16"/>
  <c r="V16" s="1"/>
  <c r="F18" i="12"/>
  <c r="K15"/>
  <c r="F21"/>
  <c r="E16" i="38"/>
  <c r="E22" i="33"/>
  <c r="E22" i="12"/>
  <c r="K16"/>
  <c r="F17"/>
  <c r="E19" i="33"/>
  <c r="K17" i="12"/>
  <c r="E20" i="33"/>
  <c r="E17" i="38"/>
  <c r="E18"/>
  <c r="K19" i="12"/>
  <c r="E18" i="33"/>
  <c r="E19" i="38"/>
  <c r="K21" i="12"/>
  <c r="K20"/>
  <c r="E15" i="33"/>
  <c r="E17"/>
  <c r="G19" i="12"/>
  <c r="E16" i="33"/>
  <c r="E15" i="38"/>
  <c r="F19" i="12"/>
  <c r="E21"/>
  <c r="F15"/>
  <c r="E17"/>
  <c r="K18"/>
  <c r="E16"/>
  <c r="G15"/>
  <c r="E20" i="38"/>
  <c r="E15" i="12"/>
  <c r="F20"/>
  <c r="H22" i="33" l="1"/>
  <c r="W18" i="28"/>
  <c r="I17" i="32"/>
  <c r="H20" i="38"/>
  <c r="H15"/>
  <c r="H19"/>
  <c r="H17"/>
  <c r="H18"/>
  <c r="H16"/>
  <c r="H20" i="33"/>
  <c r="H19"/>
  <c r="H15"/>
  <c r="H17"/>
  <c r="H18"/>
  <c r="H16"/>
  <c r="I12" i="39" s="1"/>
  <c r="W17" i="28"/>
  <c r="W12"/>
  <c r="W11"/>
  <c r="W16"/>
  <c r="W15"/>
  <c r="W13"/>
  <c r="W14"/>
  <c r="E19" i="12"/>
  <c r="E20"/>
  <c r="G17"/>
  <c r="E18"/>
  <c r="N19"/>
  <c r="H19"/>
  <c r="G18"/>
  <c r="I18" i="32" l="1"/>
  <c r="I18" i="39"/>
  <c r="R19" i="12"/>
  <c r="I12" i="32"/>
  <c r="I13"/>
  <c r="I13" i="39"/>
  <c r="I15" i="32"/>
  <c r="I15" i="39"/>
  <c r="I14" i="32"/>
  <c r="I14" i="39"/>
  <c r="I11" i="32"/>
  <c r="I11" i="39"/>
  <c r="I16" i="32"/>
  <c r="I16" i="39"/>
  <c r="J16" s="1"/>
  <c r="H16" i="12"/>
  <c r="H18"/>
  <c r="N21"/>
  <c r="N17"/>
  <c r="N15"/>
  <c r="H17"/>
  <c r="H22"/>
  <c r="H15"/>
  <c r="H21"/>
  <c r="N22"/>
  <c r="N16"/>
  <c r="H20"/>
  <c r="N20"/>
  <c r="N18"/>
  <c r="J15" i="39" l="1"/>
  <c r="J17"/>
  <c r="J14"/>
  <c r="J13"/>
  <c r="J18"/>
  <c r="J12"/>
  <c r="J11"/>
  <c r="R22" i="12"/>
  <c r="R21"/>
  <c r="R17"/>
  <c r="R20"/>
  <c r="R18"/>
  <c r="R16"/>
  <c r="R15"/>
  <c r="S22" l="1"/>
  <c r="S16"/>
  <c r="S17"/>
  <c r="S21"/>
  <c r="S15"/>
  <c r="S18"/>
  <c r="S20"/>
  <c r="S19"/>
</calcChain>
</file>

<file path=xl/sharedStrings.xml><?xml version="1.0" encoding="utf-8"?>
<sst xmlns="http://schemas.openxmlformats.org/spreadsheetml/2006/main" count="606" uniqueCount="241">
  <si>
    <t>Final</t>
  </si>
  <si>
    <t>Pos</t>
  </si>
  <si>
    <t>Total</t>
  </si>
  <si>
    <t>Status:</t>
  </si>
  <si>
    <t>Team</t>
  </si>
  <si>
    <t>Class</t>
  </si>
  <si>
    <t>No</t>
  </si>
  <si>
    <t>Pilot</t>
  </si>
  <si>
    <t>$A$2</t>
  </si>
  <si>
    <t>$C$2</t>
  </si>
  <si>
    <t>$A:$BZ</t>
  </si>
  <si>
    <t>03</t>
  </si>
  <si>
    <t>01</t>
  </si>
  <si>
    <t>04</t>
  </si>
  <si>
    <t>Task:</t>
  </si>
  <si>
    <t>Date:</t>
  </si>
  <si>
    <t>Provisional</t>
  </si>
  <si>
    <t>02</t>
  </si>
  <si>
    <t>Czas start</t>
  </si>
  <si>
    <t>Czas stop</t>
  </si>
  <si>
    <t>x</t>
  </si>
  <si>
    <t>Lista Pilotów</t>
  </si>
  <si>
    <t>Punktacja</t>
  </si>
  <si>
    <t>nawigacja</t>
  </si>
  <si>
    <t>NAWIGACJA</t>
  </si>
  <si>
    <t>Otwarte Mistrzostwa Polski PPG/PPGG</t>
  </si>
  <si>
    <t>Generalna Klasyfikacja</t>
  </si>
  <si>
    <t xml:space="preserve">Data : </t>
  </si>
  <si>
    <t>Data:</t>
  </si>
  <si>
    <t>results</t>
  </si>
  <si>
    <t>Bld</t>
  </si>
  <si>
    <t>Pen</t>
  </si>
  <si>
    <t>Obs.</t>
  </si>
  <si>
    <t>Precyzja lądowania</t>
  </si>
  <si>
    <t>Task 2</t>
  </si>
  <si>
    <t>Task 3</t>
  </si>
  <si>
    <t>Liczba startów</t>
  </si>
  <si>
    <t>P</t>
  </si>
  <si>
    <t>Precyzja Start</t>
  </si>
  <si>
    <t>Qmax</t>
  </si>
  <si>
    <t>Q</t>
  </si>
  <si>
    <t>Ekonomia</t>
  </si>
  <si>
    <t>Start</t>
  </si>
  <si>
    <t>Lądowanie</t>
  </si>
  <si>
    <t>TP</t>
  </si>
  <si>
    <t>Task 5</t>
  </si>
  <si>
    <t>Lmax</t>
  </si>
  <si>
    <t>Lm</t>
  </si>
  <si>
    <t>Vmin</t>
  </si>
  <si>
    <t>Rmin</t>
  </si>
  <si>
    <t>Rm</t>
  </si>
  <si>
    <t>Vmax</t>
  </si>
  <si>
    <t>Vdmax</t>
  </si>
  <si>
    <t>Slow and Fast</t>
  </si>
  <si>
    <t>Slow</t>
  </si>
  <si>
    <t>Fast</t>
  </si>
  <si>
    <t>Difference</t>
  </si>
  <si>
    <t>Slow (s)</t>
  </si>
  <si>
    <t>Missed</t>
  </si>
  <si>
    <t>Vslow</t>
  </si>
  <si>
    <t>Qslow</t>
  </si>
  <si>
    <t>Fast (s)</t>
  </si>
  <si>
    <t>Vfast</t>
  </si>
  <si>
    <t>Qfast</t>
  </si>
  <si>
    <t>Vdif</t>
  </si>
  <si>
    <t>Qdif</t>
  </si>
  <si>
    <t>Pen %</t>
  </si>
  <si>
    <t>Razem</t>
  </si>
  <si>
    <t>SzybkoWolno</t>
  </si>
  <si>
    <t>Task 1</t>
  </si>
  <si>
    <t>czas lotu</t>
  </si>
  <si>
    <t>POLSKA</t>
  </si>
  <si>
    <t>Częstochowa 2013</t>
  </si>
  <si>
    <t>st slow</t>
  </si>
  <si>
    <t>stop slow / st fast</t>
  </si>
  <si>
    <t>ile bramek</t>
  </si>
  <si>
    <t>czas otwarcia</t>
  </si>
  <si>
    <t>czas zmknięcia</t>
  </si>
  <si>
    <t>cas</t>
  </si>
  <si>
    <t>start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</si>
  <si>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</si>
  <si>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</si>
  <si>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</si>
  <si>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</si>
  <si>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</si>
  <si>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</si>
  <si>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</si>
  <si>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</si>
  <si>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</si>
  <si>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</si>
  <si>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</si>
  <si>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</si>
  <si>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</si>
  <si>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</si>
  <si>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</si>
  <si>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</si>
  <si>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</si>
  <si>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</si>
  <si>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</si>
  <si>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</si>
  <si>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</si>
  <si>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</si>
  <si>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</si>
  <si>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</si>
  <si>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</si>
  <si>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</si>
  <si>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</si>
  <si>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</si>
  <si>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</si>
  <si>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</si>
  <si>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</si>
  <si>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</si>
  <si>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</si>
  <si>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</si>
  <si>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</si>
  <si>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</si>
  <si>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</si>
  <si>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</si>
  <si>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</si>
  <si>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</si>
  <si>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</si>
  <si>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</si>
  <si>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</si>
  <si>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</si>
  <si>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</si>
  <si>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</si>
  <si>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</si>
  <si>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</si>
  <si>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</si>
  <si>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</si>
  <si>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</si>
  <si>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</si>
  <si>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</si>
  <si>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</si>
  <si>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</si>
  <si>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</si>
  <si>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</si>
  <si>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</si>
  <si>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</si>
  <si>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</si>
  <si>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dystans</t>
  </si>
  <si>
    <t>PEN.</t>
  </si>
  <si>
    <t>strąceń</t>
  </si>
  <si>
    <t>czas</t>
  </si>
  <si>
    <t>Punktacja ogółem</t>
  </si>
  <si>
    <t>Premia</t>
  </si>
  <si>
    <t>PL2</t>
  </si>
  <si>
    <t>BÓGDAŁ DARIUSZ / GĘBAŁA BARBARA</t>
  </si>
  <si>
    <t>KRUPA PIOTR / KRUPA AGNIESZKA</t>
  </si>
  <si>
    <t xml:space="preserve">BALCERZEWSKI  JAROSŁAW  / KŁOSS MAGDALENA </t>
  </si>
  <si>
    <t>RUSSIA</t>
  </si>
  <si>
    <t>EKIMOV KIRILL / SHARAPOW ANATOLY</t>
  </si>
  <si>
    <t>WALKOWIAK DANIEL / WALKOWIAK ROMAN</t>
  </si>
  <si>
    <t>Clasa PL2</t>
  </si>
  <si>
    <t>stop fast</t>
  </si>
  <si>
    <t>wlot poniżej min 361</t>
  </si>
  <si>
    <t>wlot powyżej max 519</t>
  </si>
  <si>
    <t>wlot poniżej min 382; opadanie przy szybko 498-444</t>
  </si>
  <si>
    <t>brak zamknięcia lądowanie</t>
  </si>
  <si>
    <t>PF2</t>
  </si>
  <si>
    <t>TOMASZ KRZYSZTOF / IRENEUSZ WĄTROBA</t>
  </si>
  <si>
    <t>brak czasu zamknięcia</t>
  </si>
  <si>
    <t>Class PL2/PF2</t>
  </si>
  <si>
    <t>Class PL1/PF2</t>
  </si>
  <si>
    <t>czas (s)</t>
  </si>
  <si>
    <t>nie przeleciana bramka otwarcia/zamknięcia</t>
  </si>
  <si>
    <t>brak zamknięcia ; nie przeleciana bramka otwarcia/zamknięcia</t>
  </si>
  <si>
    <t>Klasyfikacja premia</t>
  </si>
  <si>
    <t>ile procent premii</t>
  </si>
  <si>
    <t>05</t>
  </si>
  <si>
    <t>Task 4</t>
  </si>
  <si>
    <t>06</t>
  </si>
  <si>
    <t>07</t>
  </si>
  <si>
    <t>08</t>
  </si>
  <si>
    <t>09</t>
  </si>
  <si>
    <t>Task 9</t>
  </si>
  <si>
    <t>Task 6</t>
  </si>
  <si>
    <t>Task 8</t>
  </si>
  <si>
    <t>za bramkę 77 pkt.</t>
  </si>
  <si>
    <t>Task 7</t>
  </si>
  <si>
    <t>razem 6</t>
  </si>
  <si>
    <t>razem 9</t>
  </si>
  <si>
    <t>punktów odcinek 1 -2</t>
  </si>
  <si>
    <t>punktów odcinek 2 -3</t>
  </si>
  <si>
    <t>punktów odcinek 3 -wąż</t>
  </si>
  <si>
    <t>nie zamknął czasu</t>
  </si>
  <si>
    <t>Premia2</t>
  </si>
  <si>
    <t>Task 10</t>
  </si>
  <si>
    <t>Race</t>
  </si>
  <si>
    <t>pow w km2</t>
  </si>
  <si>
    <t>Task 11</t>
  </si>
  <si>
    <t>Slalom1-ósemka</t>
  </si>
  <si>
    <t>brak zapisu</t>
  </si>
  <si>
    <t>Slalom1-trójkąt</t>
  </si>
  <si>
    <t>10</t>
  </si>
  <si>
    <t>race</t>
  </si>
  <si>
    <t>11</t>
  </si>
  <si>
    <t>slalom1</t>
  </si>
  <si>
    <t>12</t>
  </si>
  <si>
    <t>slalom2</t>
  </si>
  <si>
    <t>ZAWORKA/KACZYŃSKA</t>
  </si>
  <si>
    <t>ČESKÁ REPUBLIKA/POLSKA</t>
  </si>
  <si>
    <t>BARCZYŃSKI MAREK/BARA VIOLETTA</t>
  </si>
  <si>
    <t>Task 12</t>
  </si>
  <si>
    <t>czas start</t>
  </si>
  <si>
    <t>czas stop</t>
  </si>
  <si>
    <t>sekund</t>
  </si>
  <si>
    <t>odl. (m)</t>
  </si>
  <si>
    <t>prędkość</t>
  </si>
  <si>
    <t>punktacja pr.</t>
  </si>
  <si>
    <t>punktacja pow.</t>
  </si>
  <si>
    <t>punktacja</t>
  </si>
  <si>
    <t>OPEN</t>
  </si>
  <si>
    <t>15 MP MP</t>
  </si>
  <si>
    <t>Dyrektor Zawodów           Dyrektor Sportowy                Sędzia Główny</t>
  </si>
  <si>
    <t>Janusz Darocha                   Adam Paska                   Krzysztof Opęchowski</t>
  </si>
  <si>
    <t>załącznik 3</t>
  </si>
  <si>
    <t>1.</t>
  </si>
  <si>
    <t>2.</t>
  </si>
  <si>
    <t>3.</t>
  </si>
  <si>
    <t>4.</t>
  </si>
  <si>
    <t>5.</t>
  </si>
  <si>
    <t>6.</t>
  </si>
  <si>
    <t xml:space="preserve"> </t>
  </si>
  <si>
    <t>POL-195/04</t>
  </si>
  <si>
    <t>POL-89/07</t>
  </si>
  <si>
    <t>POL-37/08</t>
  </si>
  <si>
    <t>POL-98/09</t>
  </si>
  <si>
    <t>POL-127/13</t>
  </si>
  <si>
    <t>???</t>
  </si>
  <si>
    <t>2013/0511</t>
  </si>
  <si>
    <t>POL-168/11</t>
  </si>
  <si>
    <t>POL 120/13</t>
  </si>
  <si>
    <t>POL-112/13</t>
  </si>
  <si>
    <t>CZ 0070/13</t>
  </si>
  <si>
    <t>RU 1257</t>
  </si>
  <si>
    <t>FAI</t>
  </si>
  <si>
    <t xml:space="preserve">      ____X____</t>
  </si>
  <si>
    <t>____X____                            ____X____</t>
  </si>
  <si>
    <t>Janusz Darocha                                Adam Paska                   Krzysztof Opęchowski</t>
  </si>
  <si>
    <t>Dyrektor Zawodów                          Dyrektor Sportowy                Sędzia Główny</t>
  </si>
</sst>
</file>

<file path=xl/styles.xml><?xml version="1.0" encoding="utf-8"?>
<styleSheet xmlns="http://schemas.openxmlformats.org/spreadsheetml/2006/main">
  <numFmts count="6">
    <numFmt numFmtId="164" formatCode="_-* #,##0.00\ &quot;€&quot;_-;\-* #,##0.00\ &quot;€&quot;_-;_-* &quot;-&quot;??\ &quot;€&quot;_-;_-@_-"/>
    <numFmt numFmtId="165" formatCode="d\-m\-yy\ h:mm"/>
    <numFmt numFmtId="166" formatCode="0.0"/>
    <numFmt numFmtId="167" formatCode="mm:ss.00"/>
    <numFmt numFmtId="168" formatCode="0.00000"/>
    <numFmt numFmtId="169" formatCode="d\-m"/>
  </numFmts>
  <fonts count="48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 Narrow"/>
      <family val="2"/>
    </font>
    <font>
      <b/>
      <sz val="14"/>
      <name val="Arial"/>
      <family val="2"/>
    </font>
    <font>
      <b/>
      <sz val="8"/>
      <name val="Tahoma"/>
      <family val="2"/>
    </font>
    <font>
      <b/>
      <sz val="12"/>
      <name val="Arial"/>
      <family val="2"/>
    </font>
    <font>
      <sz val="12"/>
      <color indexed="55"/>
      <name val="ZapfHumnst Ult BT"/>
      <family val="2"/>
    </font>
    <font>
      <b/>
      <sz val="10"/>
      <color indexed="12"/>
      <name val="Arial"/>
      <family val="2"/>
    </font>
    <font>
      <sz val="26"/>
      <name val="Times New Roman"/>
      <family val="1"/>
    </font>
    <font>
      <sz val="10"/>
      <color indexed="10"/>
      <name val="Arial"/>
      <family val="2"/>
    </font>
    <font>
      <sz val="20"/>
      <name val="Arial"/>
      <family val="2"/>
    </font>
    <font>
      <b/>
      <sz val="18"/>
      <color theme="3"/>
      <name val="Cambria"/>
      <family val="2"/>
      <charset val="238"/>
      <scheme val="major"/>
    </font>
    <font>
      <sz val="11"/>
      <color theme="1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  <font>
      <sz val="10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8"/>
      <name val="Arial"/>
      <family val="2"/>
      <charset val="238"/>
    </font>
    <font>
      <b/>
      <sz val="10"/>
      <color theme="1"/>
      <name val="Czcionka tekstu podstawowego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46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23" fillId="0" borderId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14" applyNumberFormat="0" applyAlignment="0" applyProtection="0"/>
    <xf numFmtId="0" fontId="31" fillId="6" borderId="15" applyNumberFormat="0" applyAlignment="0" applyProtection="0"/>
    <xf numFmtId="0" fontId="32" fillId="6" borderId="14" applyNumberFormat="0" applyAlignment="0" applyProtection="0"/>
    <xf numFmtId="0" fontId="33" fillId="0" borderId="16" applyNumberFormat="0" applyFill="0" applyAlignment="0" applyProtection="0"/>
    <xf numFmtId="0" fontId="34" fillId="7" borderId="17" applyNumberFormat="0" applyAlignment="0" applyProtection="0"/>
    <xf numFmtId="0" fontId="35" fillId="0" borderId="0" applyNumberFormat="0" applyFill="0" applyBorder="0" applyAlignment="0" applyProtection="0"/>
    <xf numFmtId="0" fontId="23" fillId="8" borderId="18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38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24">
    <xf numFmtId="0" fontId="0" fillId="0" borderId="0" xfId="0"/>
    <xf numFmtId="0" fontId="4" fillId="0" borderId="0" xfId="0" applyFont="1"/>
    <xf numFmtId="2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0" fillId="0" borderId="0" xfId="0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8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4" fillId="0" borderId="0" xfId="0" applyFont="1"/>
    <xf numFmtId="0" fontId="0" fillId="0" borderId="0" xfId="0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/>
    </xf>
    <xf numFmtId="0" fontId="5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/>
    <xf numFmtId="0" fontId="0" fillId="0" borderId="0" xfId="0" applyFill="1" applyBorder="1" applyAlignment="1"/>
    <xf numFmtId="0" fontId="0" fillId="0" borderId="1" xfId="0" applyFill="1" applyBorder="1"/>
    <xf numFmtId="0" fontId="0" fillId="0" borderId="0" xfId="0" applyFill="1" applyAlignment="1"/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1" xfId="0" quotePrefix="1" applyFont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0" fillId="0" borderId="2" xfId="0" applyFill="1" applyBorder="1"/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right" shrinkToFit="1"/>
    </xf>
    <xf numFmtId="0" fontId="0" fillId="0" borderId="0" xfId="0" applyAlignment="1">
      <alignment horizontal="center"/>
    </xf>
    <xf numFmtId="169" fontId="5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Fill="1" applyAlignment="1"/>
    <xf numFmtId="0" fontId="0" fillId="0" borderId="0" xfId="0" applyBorder="1" applyAlignment="1">
      <alignment horizontal="center"/>
    </xf>
    <xf numFmtId="21" fontId="10" fillId="0" borderId="0" xfId="0" applyNumberFormat="1" applyFon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9" fontId="0" fillId="0" borderId="0" xfId="0" applyNumberForma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Alignment="1">
      <alignment horizontal="right" shrinkToFit="1"/>
    </xf>
    <xf numFmtId="0" fontId="19" fillId="0" borderId="0" xfId="0" applyFont="1"/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Alignment="1">
      <alignment horizontal="left"/>
    </xf>
    <xf numFmtId="0" fontId="0" fillId="0" borderId="1" xfId="0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21" fontId="13" fillId="0" borderId="1" xfId="0" applyNumberFormat="1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right"/>
    </xf>
    <xf numFmtId="0" fontId="9" fillId="0" borderId="1" xfId="0" applyNumberFormat="1" applyFont="1" applyFill="1" applyBorder="1"/>
    <xf numFmtId="0" fontId="12" fillId="0" borderId="1" xfId="0" applyNumberFormat="1" applyFont="1" applyFill="1" applyBorder="1"/>
    <xf numFmtId="0" fontId="13" fillId="0" borderId="1" xfId="0" applyNumberFormat="1" applyFont="1" applyFill="1" applyBorder="1"/>
    <xf numFmtId="0" fontId="9" fillId="0" borderId="1" xfId="0" applyFont="1" applyFill="1" applyBorder="1"/>
    <xf numFmtId="0" fontId="0" fillId="0" borderId="1" xfId="0" applyNumberFormat="1" applyBorder="1" applyAlignment="1">
      <alignment horizontal="right"/>
    </xf>
    <xf numFmtId="0" fontId="8" fillId="0" borderId="1" xfId="0" applyFont="1" applyFill="1" applyBorder="1"/>
    <xf numFmtId="2" fontId="8" fillId="0" borderId="1" xfId="0" applyNumberFormat="1" applyFont="1" applyFill="1" applyBorder="1"/>
    <xf numFmtId="9" fontId="11" fillId="0" borderId="1" xfId="0" applyNumberFormat="1" applyFont="1" applyFill="1" applyBorder="1"/>
    <xf numFmtId="0" fontId="8" fillId="0" borderId="1" xfId="0" applyNumberFormat="1" applyFont="1" applyFill="1" applyBorder="1" applyAlignment="1">
      <alignment horizontal="right"/>
    </xf>
    <xf numFmtId="0" fontId="20" fillId="0" borderId="0" xfId="0" applyFont="1" applyFill="1"/>
    <xf numFmtId="2" fontId="0" fillId="0" borderId="0" xfId="0" applyNumberFormat="1" applyBorder="1" applyAlignment="1">
      <alignment horizontal="center"/>
    </xf>
    <xf numFmtId="2" fontId="20" fillId="0" borderId="0" xfId="0" applyNumberFormat="1" applyFont="1" applyBorder="1"/>
    <xf numFmtId="0" fontId="18" fillId="0" borderId="3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47" fontId="18" fillId="0" borderId="3" xfId="0" applyNumberFormat="1" applyFont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0" fontId="0" fillId="0" borderId="3" xfId="0" applyFill="1" applyBorder="1"/>
    <xf numFmtId="0" fontId="21" fillId="0" borderId="0" xfId="0" applyFont="1" applyBorder="1"/>
    <xf numFmtId="22" fontId="0" fillId="0" borderId="0" xfId="0" applyNumberFormat="1" applyBorder="1"/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167" fontId="3" fillId="0" borderId="0" xfId="0" applyNumberFormat="1" applyFont="1"/>
    <xf numFmtId="166" fontId="0" fillId="0" borderId="0" xfId="0" applyNumberFormat="1"/>
    <xf numFmtId="168" fontId="3" fillId="0" borderId="0" xfId="0" applyNumberFormat="1" applyFont="1"/>
    <xf numFmtId="0" fontId="16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Continuous"/>
    </xf>
    <xf numFmtId="49" fontId="0" fillId="0" borderId="0" xfId="0" applyNumberFormat="1" applyAlignment="1"/>
    <xf numFmtId="165" fontId="0" fillId="0" borderId="0" xfId="0" applyNumberFormat="1" applyFill="1" applyAlignment="1"/>
    <xf numFmtId="0" fontId="0" fillId="0" borderId="4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Fill="1" applyBorder="1"/>
    <xf numFmtId="3" fontId="3" fillId="0" borderId="1" xfId="0" applyNumberFormat="1" applyFont="1" applyBorder="1"/>
    <xf numFmtId="9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/>
    <xf numFmtId="2" fontId="3" fillId="0" borderId="1" xfId="0" applyNumberFormat="1" applyFont="1" applyFill="1" applyBorder="1"/>
    <xf numFmtId="9" fontId="10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20" fillId="0" borderId="0" xfId="0" applyFont="1" applyFill="1" applyAlignment="1">
      <alignment horizontal="right"/>
    </xf>
    <xf numFmtId="166" fontId="20" fillId="0" borderId="0" xfId="0" applyNumberFormat="1" applyFont="1"/>
    <xf numFmtId="0" fontId="1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5" fontId="20" fillId="0" borderId="0" xfId="0" applyNumberFormat="1" applyFont="1" applyFill="1" applyAlignment="1"/>
    <xf numFmtId="0" fontId="20" fillId="0" borderId="6" xfId="0" applyFont="1" applyBorder="1" applyAlignment="1">
      <alignment horizontal="centerContinuous"/>
    </xf>
    <xf numFmtId="0" fontId="12" fillId="0" borderId="0" xfId="0" applyFont="1" applyAlignment="1">
      <alignment horizontal="center"/>
    </xf>
    <xf numFmtId="3" fontId="20" fillId="0" borderId="1" xfId="0" applyNumberFormat="1" applyFont="1" applyBorder="1"/>
    <xf numFmtId="0" fontId="3" fillId="0" borderId="0" xfId="0" applyFont="1" applyAlignment="1">
      <alignment horizontal="right"/>
    </xf>
    <xf numFmtId="0" fontId="0" fillId="0" borderId="0" xfId="0" applyFill="1" applyBorder="1" applyAlignment="1">
      <alignment horizontal="right"/>
    </xf>
    <xf numFmtId="0" fontId="9" fillId="0" borderId="1" xfId="0" applyFont="1" applyBorder="1"/>
    <xf numFmtId="0" fontId="3" fillId="0" borderId="0" xfId="0" applyFont="1"/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9" fontId="10" fillId="0" borderId="1" xfId="0" applyNumberFormat="1" applyFont="1" applyBorder="1"/>
    <xf numFmtId="0" fontId="12" fillId="0" borderId="1" xfId="0" applyNumberFormat="1" applyFont="1" applyBorder="1"/>
    <xf numFmtId="0" fontId="3" fillId="0" borderId="1" xfId="0" applyNumberFormat="1" applyFont="1" applyBorder="1" applyAlignment="1">
      <alignment horizontal="right"/>
    </xf>
    <xf numFmtId="0" fontId="5" fillId="0" borderId="3" xfId="0" applyFont="1" applyFill="1" applyBorder="1" applyAlignment="1">
      <alignment horizontal="left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20" fillId="0" borderId="2" xfId="0" applyFont="1" applyBorder="1" applyAlignment="1">
      <alignment horizontal="centerContinuous"/>
    </xf>
    <xf numFmtId="0" fontId="5" fillId="0" borderId="6" xfId="0" applyFont="1" applyFill="1" applyBorder="1" applyAlignment="1">
      <alignment horizontal="left"/>
    </xf>
    <xf numFmtId="0" fontId="3" fillId="0" borderId="1" xfId="0" applyFont="1" applyBorder="1"/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right" shrinkToFit="1"/>
    </xf>
    <xf numFmtId="3" fontId="0" fillId="0" borderId="0" xfId="0" applyNumberFormat="1"/>
    <xf numFmtId="0" fontId="0" fillId="0" borderId="7" xfId="0" applyBorder="1" applyAlignment="1">
      <alignment horizontal="right" wrapText="1"/>
    </xf>
    <xf numFmtId="166" fontId="9" fillId="0" borderId="0" xfId="0" applyNumberFormat="1" applyFont="1" applyBorder="1" applyAlignment="1">
      <alignment shrinkToFit="1"/>
    </xf>
    <xf numFmtId="2" fontId="0" fillId="0" borderId="0" xfId="0" applyNumberFormat="1"/>
    <xf numFmtId="0" fontId="0" fillId="0" borderId="0" xfId="0" applyNumberFormat="1"/>
    <xf numFmtId="1" fontId="0" fillId="0" borderId="0" xfId="0" applyNumberFormat="1"/>
    <xf numFmtId="0" fontId="0" fillId="0" borderId="0" xfId="0" applyNumberFormat="1" applyFill="1" applyAlignment="1"/>
    <xf numFmtId="0" fontId="5" fillId="0" borderId="0" xfId="0" applyFont="1" applyAlignment="1">
      <alignment horizontal="left"/>
    </xf>
    <xf numFmtId="0" fontId="14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/>
    <xf numFmtId="49" fontId="3" fillId="0" borderId="0" xfId="0" applyNumberFormat="1" applyFont="1" applyAlignment="1"/>
    <xf numFmtId="0" fontId="4" fillId="0" borderId="0" xfId="0" applyFont="1" applyFill="1"/>
    <xf numFmtId="0" fontId="3" fillId="0" borderId="0" xfId="0" applyNumberFormat="1" applyFont="1" applyFill="1" applyAlignment="1"/>
    <xf numFmtId="0" fontId="5" fillId="0" borderId="8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/>
    </xf>
    <xf numFmtId="0" fontId="5" fillId="0" borderId="9" xfId="0" applyFont="1" applyFill="1" applyBorder="1" applyAlignment="1">
      <alignment horizontal="centerContinuous"/>
    </xf>
    <xf numFmtId="0" fontId="0" fillId="0" borderId="9" xfId="0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4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0" fontId="18" fillId="0" borderId="3" xfId="0" applyFont="1" applyBorder="1" applyAlignment="1">
      <alignment horizontal="left"/>
    </xf>
    <xf numFmtId="167" fontId="3" fillId="0" borderId="1" xfId="0" applyNumberFormat="1" applyFont="1" applyBorder="1"/>
    <xf numFmtId="1" fontId="3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0" fontId="3" fillId="0" borderId="1" xfId="2" applyNumberFormat="1" applyFont="1" applyBorder="1"/>
    <xf numFmtId="0" fontId="3" fillId="0" borderId="1" xfId="0" applyFont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8" xfId="0" applyFill="1" applyBorder="1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0" applyFont="1" applyFill="1"/>
    <xf numFmtId="0" fontId="10" fillId="0" borderId="0" xfId="0" applyFont="1" applyBorder="1"/>
    <xf numFmtId="0" fontId="10" fillId="0" borderId="0" xfId="0" applyFont="1"/>
    <xf numFmtId="47" fontId="10" fillId="0" borderId="3" xfId="0" applyNumberFormat="1" applyFont="1" applyBorder="1"/>
    <xf numFmtId="2" fontId="10" fillId="0" borderId="0" xfId="0" applyNumberFormat="1" applyFont="1" applyBorder="1"/>
    <xf numFmtId="21" fontId="10" fillId="0" borderId="0" xfId="0" applyNumberFormat="1" applyFont="1"/>
    <xf numFmtId="2" fontId="10" fillId="0" borderId="0" xfId="0" applyNumberFormat="1" applyFont="1"/>
    <xf numFmtId="2" fontId="10" fillId="0" borderId="0" xfId="0" applyNumberFormat="1" applyFont="1" applyFill="1"/>
    <xf numFmtId="1" fontId="12" fillId="0" borderId="3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22" fontId="0" fillId="0" borderId="0" xfId="0" applyNumberFormat="1" applyBorder="1" applyAlignment="1">
      <alignment horizontal="left"/>
    </xf>
    <xf numFmtId="47" fontId="0" fillId="0" borderId="0" xfId="0" applyNumberFormat="1" applyBorder="1"/>
    <xf numFmtId="1" fontId="5" fillId="0" borderId="1" xfId="0" applyNumberFormat="1" applyFont="1" applyBorder="1" applyAlignment="1">
      <alignment horizontal="right"/>
    </xf>
    <xf numFmtId="0" fontId="9" fillId="0" borderId="21" xfId="0" applyFont="1" applyBorder="1" applyAlignment="1">
      <alignment horizontal="center"/>
    </xf>
    <xf numFmtId="0" fontId="2" fillId="0" borderId="0" xfId="4"/>
    <xf numFmtId="1" fontId="2" fillId="0" borderId="0" xfId="4" applyNumberFormat="1"/>
    <xf numFmtId="0" fontId="5" fillId="0" borderId="22" xfId="0" applyFont="1" applyFill="1" applyBorder="1" applyAlignment="1">
      <alignment horizontal="left"/>
    </xf>
    <xf numFmtId="21" fontId="10" fillId="0" borderId="1" xfId="0" applyNumberFormat="1" applyFont="1" applyBorder="1"/>
    <xf numFmtId="166" fontId="9" fillId="0" borderId="22" xfId="0" applyNumberFormat="1" applyFont="1" applyBorder="1"/>
    <xf numFmtId="22" fontId="0" fillId="0" borderId="0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166" fontId="0" fillId="0" borderId="0" xfId="0" applyNumberFormat="1" applyBorder="1"/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39" fillId="0" borderId="20" xfId="0" applyFont="1" applyBorder="1" applyAlignment="1">
      <alignment horizontal="left"/>
    </xf>
    <xf numFmtId="0" fontId="18" fillId="0" borderId="20" xfId="0" applyFont="1" applyBorder="1" applyAlignment="1">
      <alignment horizontal="right"/>
    </xf>
    <xf numFmtId="1" fontId="20" fillId="0" borderId="20" xfId="0" applyNumberFormat="1" applyFont="1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47" fontId="10" fillId="0" borderId="20" xfId="0" applyNumberFormat="1" applyFont="1" applyBorder="1"/>
    <xf numFmtId="0" fontId="0" fillId="0" borderId="20" xfId="0" applyBorder="1"/>
    <xf numFmtId="0" fontId="0" fillId="0" borderId="20" xfId="0" applyFill="1" applyBorder="1"/>
    <xf numFmtId="0" fontId="9" fillId="0" borderId="20" xfId="0" applyFont="1" applyBorder="1" applyAlignment="1">
      <alignment horizontal="center"/>
    </xf>
    <xf numFmtId="0" fontId="9" fillId="0" borderId="20" xfId="0" applyFont="1" applyBorder="1"/>
    <xf numFmtId="1" fontId="9" fillId="0" borderId="20" xfId="0" applyNumberFormat="1" applyFont="1" applyBorder="1"/>
    <xf numFmtId="166" fontId="9" fillId="0" borderId="20" xfId="0" applyNumberFormat="1" applyFont="1" applyBorder="1"/>
    <xf numFmtId="166" fontId="5" fillId="0" borderId="20" xfId="0" applyNumberFormat="1" applyFont="1" applyBorder="1" applyAlignment="1">
      <alignment horizontal="left"/>
    </xf>
    <xf numFmtId="1" fontId="39" fillId="0" borderId="20" xfId="0" applyNumberFormat="1" applyFont="1" applyBorder="1" applyAlignment="1">
      <alignment horizontal="left"/>
    </xf>
    <xf numFmtId="0" fontId="10" fillId="0" borderId="20" xfId="0" applyNumberFormat="1" applyFont="1" applyBorder="1"/>
    <xf numFmtId="21" fontId="10" fillId="0" borderId="20" xfId="0" applyNumberFormat="1" applyFont="1" applyBorder="1"/>
    <xf numFmtId="46" fontId="3" fillId="0" borderId="20" xfId="0" applyNumberFormat="1" applyFont="1" applyBorder="1"/>
    <xf numFmtId="1" fontId="39" fillId="0" borderId="20" xfId="0" applyNumberFormat="1" applyFont="1" applyFill="1" applyBorder="1" applyAlignment="1">
      <alignment horizontal="center"/>
    </xf>
    <xf numFmtId="0" fontId="40" fillId="0" borderId="20" xfId="0" applyFont="1" applyFill="1" applyBorder="1"/>
    <xf numFmtId="1" fontId="41" fillId="0" borderId="20" xfId="0" applyNumberFormat="1" applyFont="1" applyFill="1" applyBorder="1"/>
    <xf numFmtId="9" fontId="10" fillId="0" borderId="20" xfId="0" applyNumberFormat="1" applyFont="1" applyBorder="1"/>
    <xf numFmtId="0" fontId="12" fillId="0" borderId="20" xfId="0" applyNumberFormat="1" applyFont="1" applyBorder="1"/>
    <xf numFmtId="1" fontId="0" fillId="0" borderId="20" xfId="0" applyNumberFormat="1" applyFill="1" applyBorder="1" applyAlignment="1">
      <alignment horizontal="center"/>
    </xf>
    <xf numFmtId="3" fontId="3" fillId="0" borderId="20" xfId="0" applyNumberFormat="1" applyFont="1" applyBorder="1"/>
    <xf numFmtId="9" fontId="3" fillId="0" borderId="20" xfId="0" applyNumberFormat="1" applyFont="1" applyBorder="1" applyAlignment="1">
      <alignment horizontal="center"/>
    </xf>
    <xf numFmtId="3" fontId="20" fillId="0" borderId="20" xfId="0" applyNumberFormat="1" applyFont="1" applyBorder="1"/>
    <xf numFmtId="0" fontId="3" fillId="0" borderId="20" xfId="0" applyFont="1" applyFill="1" applyBorder="1"/>
    <xf numFmtId="0" fontId="0" fillId="0" borderId="20" xfId="0" applyFill="1" applyBorder="1" applyAlignment="1">
      <alignment horizontal="center"/>
    </xf>
    <xf numFmtId="21" fontId="13" fillId="0" borderId="20" xfId="0" applyNumberFormat="1" applyFont="1" applyFill="1" applyBorder="1" applyAlignment="1">
      <alignment horizontal="right"/>
    </xf>
    <xf numFmtId="0" fontId="9" fillId="0" borderId="20" xfId="0" applyNumberFormat="1" applyFont="1" applyFill="1" applyBorder="1"/>
    <xf numFmtId="2" fontId="3" fillId="0" borderId="20" xfId="0" applyNumberFormat="1" applyFont="1" applyFill="1" applyBorder="1"/>
    <xf numFmtId="9" fontId="10" fillId="0" borderId="20" xfId="0" applyNumberFormat="1" applyFont="1" applyFill="1" applyBorder="1"/>
    <xf numFmtId="0" fontId="12" fillId="0" borderId="20" xfId="0" applyNumberFormat="1" applyFont="1" applyFill="1" applyBorder="1"/>
    <xf numFmtId="0" fontId="3" fillId="0" borderId="20" xfId="0" applyNumberFormat="1" applyFont="1" applyFill="1" applyBorder="1" applyAlignment="1">
      <alignment horizontal="right"/>
    </xf>
    <xf numFmtId="0" fontId="13" fillId="0" borderId="20" xfId="0" applyNumberFormat="1" applyFont="1" applyFill="1" applyBorder="1"/>
    <xf numFmtId="0" fontId="9" fillId="0" borderId="20" xfId="0" applyFont="1" applyFill="1" applyBorder="1"/>
    <xf numFmtId="0" fontId="3" fillId="0" borderId="20" xfId="0" applyNumberFormat="1" applyFont="1" applyBorder="1"/>
    <xf numFmtId="1" fontId="0" fillId="0" borderId="0" xfId="0" applyNumberFormat="1" applyFill="1"/>
    <xf numFmtId="1" fontId="40" fillId="0" borderId="20" xfId="0" applyNumberFormat="1" applyFont="1" applyFill="1" applyBorder="1"/>
    <xf numFmtId="0" fontId="39" fillId="0" borderId="3" xfId="0" applyFont="1" applyBorder="1" applyAlignment="1">
      <alignment horizontal="right"/>
    </xf>
    <xf numFmtId="0" fontId="40" fillId="0" borderId="1" xfId="0" applyNumberFormat="1" applyFont="1" applyBorder="1" applyAlignment="1">
      <alignment horizontal="right"/>
    </xf>
    <xf numFmtId="0" fontId="42" fillId="0" borderId="2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1" xfId="0" applyNumberFormat="1" applyFont="1" applyBorder="1" applyAlignment="1">
      <alignment horizontal="right"/>
    </xf>
    <xf numFmtId="0" fontId="9" fillId="0" borderId="21" xfId="0" applyFont="1" applyBorder="1"/>
    <xf numFmtId="0" fontId="42" fillId="33" borderId="2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2" fillId="0" borderId="0" xfId="0" applyFont="1" applyBorder="1" applyAlignment="1">
      <alignment horizontal="left" vertical="center" wrapText="1"/>
    </xf>
    <xf numFmtId="0" fontId="9" fillId="0" borderId="23" xfId="0" applyFont="1" applyBorder="1"/>
    <xf numFmtId="0" fontId="9" fillId="0" borderId="22" xfId="0" applyFont="1" applyBorder="1"/>
    <xf numFmtId="3" fontId="3" fillId="0" borderId="22" xfId="0" applyNumberFormat="1" applyFont="1" applyBorder="1"/>
    <xf numFmtId="9" fontId="3" fillId="0" borderId="22" xfId="0" applyNumberFormat="1" applyFont="1" applyBorder="1" applyAlignment="1">
      <alignment horizontal="center"/>
    </xf>
    <xf numFmtId="3" fontId="20" fillId="0" borderId="22" xfId="0" applyNumberFormat="1" applyFont="1" applyBorder="1"/>
    <xf numFmtId="0" fontId="0" fillId="0" borderId="23" xfId="0" applyFill="1" applyBorder="1"/>
    <xf numFmtId="0" fontId="3" fillId="0" borderId="22" xfId="0" applyNumberFormat="1" applyFont="1" applyBorder="1"/>
    <xf numFmtId="0" fontId="0" fillId="0" borderId="22" xfId="0" applyFill="1" applyBorder="1" applyAlignment="1">
      <alignment horizontal="center"/>
    </xf>
    <xf numFmtId="0" fontId="0" fillId="0" borderId="22" xfId="0" applyFill="1" applyBorder="1"/>
    <xf numFmtId="21" fontId="10" fillId="0" borderId="22" xfId="0" applyNumberFormat="1" applyFont="1" applyBorder="1"/>
    <xf numFmtId="1" fontId="0" fillId="0" borderId="23" xfId="0" applyNumberFormat="1" applyFill="1" applyBorder="1" applyAlignment="1">
      <alignment horizontal="center"/>
    </xf>
    <xf numFmtId="3" fontId="3" fillId="0" borderId="23" xfId="0" applyNumberFormat="1" applyFont="1" applyBorder="1"/>
    <xf numFmtId="9" fontId="3" fillId="0" borderId="23" xfId="0" applyNumberFormat="1" applyFont="1" applyBorder="1" applyAlignment="1">
      <alignment horizontal="center"/>
    </xf>
    <xf numFmtId="3" fontId="20" fillId="0" borderId="23" xfId="0" applyNumberFormat="1" applyFont="1" applyBorder="1"/>
    <xf numFmtId="0" fontId="3" fillId="0" borderId="23" xfId="0" applyFont="1" applyFill="1" applyBorder="1"/>
    <xf numFmtId="0" fontId="0" fillId="0" borderId="23" xfId="0" applyFill="1" applyBorder="1" applyAlignment="1">
      <alignment horizontal="center"/>
    </xf>
    <xf numFmtId="21" fontId="10" fillId="0" borderId="23" xfId="0" applyNumberFormat="1" applyFont="1" applyBorder="1"/>
    <xf numFmtId="4" fontId="20" fillId="0" borderId="1" xfId="0" applyNumberFormat="1" applyFont="1" applyBorder="1"/>
    <xf numFmtId="0" fontId="12" fillId="0" borderId="23" xfId="0" applyFont="1" applyBorder="1" applyAlignment="1">
      <alignment horizontal="right"/>
    </xf>
    <xf numFmtId="0" fontId="20" fillId="0" borderId="0" xfId="0" applyFont="1" applyBorder="1" applyAlignment="1">
      <alignment horizontal="centerContinuous"/>
    </xf>
    <xf numFmtId="21" fontId="0" fillId="0" borderId="23" xfId="0" applyNumberFormat="1" applyBorder="1"/>
    <xf numFmtId="0" fontId="42" fillId="0" borderId="23" xfId="0" applyFont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22" fontId="0" fillId="0" borderId="0" xfId="0" applyNumberForma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39" fillId="0" borderId="23" xfId="0" applyFont="1" applyBorder="1" applyAlignment="1">
      <alignment horizontal="left"/>
    </xf>
    <xf numFmtId="0" fontId="39" fillId="0" borderId="23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0" fillId="0" borderId="23" xfId="0" applyBorder="1"/>
    <xf numFmtId="1" fontId="39" fillId="0" borderId="23" xfId="0" applyNumberFormat="1" applyFont="1" applyBorder="1" applyAlignment="1">
      <alignment horizontal="left"/>
    </xf>
    <xf numFmtId="9" fontId="10" fillId="0" borderId="23" xfId="0" applyNumberFormat="1" applyFont="1" applyBorder="1"/>
    <xf numFmtId="0" fontId="12" fillId="0" borderId="23" xfId="0" applyNumberFormat="1" applyFont="1" applyBorder="1"/>
    <xf numFmtId="0" fontId="3" fillId="0" borderId="22" xfId="0" applyNumberFormat="1" applyFont="1" applyBorder="1" applyAlignment="1">
      <alignment horizontal="right"/>
    </xf>
    <xf numFmtId="1" fontId="5" fillId="0" borderId="23" xfId="0" applyNumberFormat="1" applyFont="1" applyBorder="1" applyAlignment="1">
      <alignment horizontal="left"/>
    </xf>
    <xf numFmtId="0" fontId="5" fillId="0" borderId="22" xfId="0" applyFont="1" applyFill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0" fontId="5" fillId="0" borderId="23" xfId="0" applyFont="1" applyFill="1" applyBorder="1" applyAlignment="1">
      <alignment horizontal="left"/>
    </xf>
    <xf numFmtId="2" fontId="0" fillId="0" borderId="0" xfId="0" applyNumberFormat="1" applyFill="1" applyAlignment="1">
      <alignment horizontal="right"/>
    </xf>
    <xf numFmtId="2" fontId="0" fillId="0" borderId="20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0" fontId="0" fillId="0" borderId="20" xfId="0" applyFont="1" applyFill="1" applyBorder="1"/>
    <xf numFmtId="2" fontId="0" fillId="0" borderId="23" xfId="0" applyNumberFormat="1" applyBorder="1" applyAlignment="1">
      <alignment horizontal="center"/>
    </xf>
    <xf numFmtId="0" fontId="1" fillId="0" borderId="0" xfId="4" applyFont="1"/>
    <xf numFmtId="0" fontId="5" fillId="0" borderId="23" xfId="0" applyFont="1" applyFill="1" applyBorder="1" applyAlignment="1">
      <alignment horizontal="center"/>
    </xf>
    <xf numFmtId="46" fontId="3" fillId="0" borderId="23" xfId="0" applyNumberFormat="1" applyFont="1" applyBorder="1"/>
    <xf numFmtId="2" fontId="9" fillId="0" borderId="23" xfId="0" applyNumberFormat="1" applyFont="1" applyBorder="1"/>
    <xf numFmtId="3" fontId="0" fillId="0" borderId="23" xfId="0" applyNumberFormat="1" applyFill="1" applyBorder="1"/>
    <xf numFmtId="3" fontId="0" fillId="0" borderId="0" xfId="0" applyNumberFormat="1" applyFill="1" applyAlignment="1">
      <alignment horizontal="right"/>
    </xf>
    <xf numFmtId="2" fontId="0" fillId="0" borderId="0" xfId="0" applyNumberFormat="1" applyFill="1"/>
    <xf numFmtId="1" fontId="9" fillId="0" borderId="23" xfId="0" applyNumberFormat="1" applyFont="1" applyBorder="1"/>
    <xf numFmtId="0" fontId="44" fillId="0" borderId="0" xfId="0" applyFont="1"/>
    <xf numFmtId="0" fontId="44" fillId="0" borderId="23" xfId="0" applyFont="1" applyBorder="1"/>
    <xf numFmtId="0" fontId="45" fillId="0" borderId="23" xfId="0" applyFont="1" applyBorder="1"/>
    <xf numFmtId="0" fontId="46" fillId="0" borderId="0" xfId="0" applyFont="1"/>
    <xf numFmtId="0" fontId="45" fillId="0" borderId="23" xfId="0" applyFont="1" applyBorder="1" applyAlignment="1">
      <alignment horizontal="center"/>
    </xf>
    <xf numFmtId="0" fontId="0" fillId="0" borderId="0" xfId="0" applyAlignment="1">
      <alignment horizontal="left"/>
    </xf>
    <xf numFmtId="0" fontId="42" fillId="0" borderId="23" xfId="0" applyFont="1" applyBorder="1" applyAlignment="1">
      <alignment vertical="center" wrapText="1"/>
    </xf>
    <xf numFmtId="49" fontId="0" fillId="0" borderId="23" xfId="0" applyNumberFormat="1" applyBorder="1"/>
    <xf numFmtId="0" fontId="44" fillId="0" borderId="23" xfId="0" applyFont="1" applyFill="1" applyBorder="1"/>
    <xf numFmtId="16" fontId="42" fillId="34" borderId="23" xfId="0" applyNumberFormat="1" applyFont="1" applyFill="1" applyBorder="1" applyAlignment="1">
      <alignment vertical="center" wrapText="1"/>
    </xf>
    <xf numFmtId="22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22" fontId="0" fillId="0" borderId="0" xfId="0" quotePrefix="1" applyNumberFormat="1" applyAlignment="1">
      <alignment horizontal="left"/>
    </xf>
    <xf numFmtId="0" fontId="0" fillId="0" borderId="0" xfId="0" applyAlignment="1"/>
    <xf numFmtId="0" fontId="44" fillId="0" borderId="0" xfId="0" applyFont="1" applyAlignment="1">
      <alignment horizontal="center" vertical="center"/>
    </xf>
    <xf numFmtId="0" fontId="5" fillId="0" borderId="23" xfId="0" applyFont="1" applyBorder="1"/>
    <xf numFmtId="0" fontId="47" fillId="0" borderId="23" xfId="0" applyFont="1" applyBorder="1" applyAlignment="1">
      <alignment vertical="center" wrapText="1"/>
    </xf>
    <xf numFmtId="0" fontId="5" fillId="0" borderId="23" xfId="0" applyFont="1" applyFill="1" applyBorder="1"/>
    <xf numFmtId="0" fontId="47" fillId="0" borderId="23" xfId="0" applyFont="1" applyFill="1" applyBorder="1" applyAlignment="1">
      <alignment vertical="center" wrapText="1"/>
    </xf>
  </cellXfs>
  <cellStyles count="46">
    <cellStyle name="20% - akcent 1 2" xfId="23"/>
    <cellStyle name="20% - akcent 2 2" xfId="27"/>
    <cellStyle name="20% - akcent 3 2" xfId="31"/>
    <cellStyle name="20% - akcent 4 2" xfId="35"/>
    <cellStyle name="20% - akcent 5 2" xfId="39"/>
    <cellStyle name="20% - akcent 6 2" xfId="43"/>
    <cellStyle name="40% - akcent 1 2" xfId="24"/>
    <cellStyle name="40% - akcent 2 2" xfId="28"/>
    <cellStyle name="40% - akcent 3 2" xfId="32"/>
    <cellStyle name="40% - akcent 4 2" xfId="36"/>
    <cellStyle name="40% - akcent 5 2" xfId="40"/>
    <cellStyle name="40% - akcent 6 2" xfId="44"/>
    <cellStyle name="60% - akcent 1 2" xfId="25"/>
    <cellStyle name="60% - akcent 2 2" xfId="29"/>
    <cellStyle name="60% - akcent 3 2" xfId="33"/>
    <cellStyle name="60% - akcent 4 2" xfId="37"/>
    <cellStyle name="60% - akcent 5 2" xfId="41"/>
    <cellStyle name="60% - akcent 6 2" xfId="45"/>
    <cellStyle name="Akcent 1 2" xfId="22"/>
    <cellStyle name="Akcent 2 2" xfId="26"/>
    <cellStyle name="Akcent 3 2" xfId="30"/>
    <cellStyle name="Akcent 4 2" xfId="34"/>
    <cellStyle name="Akcent 5 2" xfId="38"/>
    <cellStyle name="Akcent 6 2" xfId="42"/>
    <cellStyle name="Dane wejściowe 2" xfId="13"/>
    <cellStyle name="Dane wyjściowe 2" xfId="14"/>
    <cellStyle name="Dobre 2" xfId="10"/>
    <cellStyle name="Euro" xfId="1"/>
    <cellStyle name="Komórka połączona 2" xfId="16"/>
    <cellStyle name="Komórka zaznaczona 2" xfId="17"/>
    <cellStyle name="Nagłówek 1 2" xfId="6"/>
    <cellStyle name="Nagłówek 2 2" xfId="7"/>
    <cellStyle name="Nagłówek 3 2" xfId="8"/>
    <cellStyle name="Nagłówek 4 2" xfId="9"/>
    <cellStyle name="Neutralne 2" xfId="12"/>
    <cellStyle name="Normalny" xfId="0" builtinId="0"/>
    <cellStyle name="Normalny 2" xfId="5"/>
    <cellStyle name="Normalny 3" xfId="4"/>
    <cellStyle name="Obliczenia 2" xfId="15"/>
    <cellStyle name="Procentowy" xfId="2" builtinId="5"/>
    <cellStyle name="Suma 2" xfId="21"/>
    <cellStyle name="Tekst objaśnienia 2" xfId="20"/>
    <cellStyle name="Tekst ostrzeżenia 2" xfId="18"/>
    <cellStyle name="Tytuł" xfId="3" builtinId="15" customBuiltin="1"/>
    <cellStyle name="Uwaga 2" xfId="19"/>
    <cellStyle name="Złe 2" xfId="11"/>
  </cellStyles>
  <dxfs count="4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2</xdr:row>
      <xdr:rowOff>9525</xdr:rowOff>
    </xdr:from>
    <xdr:to>
      <xdr:col>38</xdr:col>
      <xdr:colOff>0</xdr:colOff>
      <xdr:row>5</xdr:row>
      <xdr:rowOff>28575</xdr:rowOff>
    </xdr:to>
    <xdr:pic>
      <xdr:nvPicPr>
        <xdr:cNvPr id="563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650700" y="333375"/>
          <a:ext cx="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</xdr:row>
      <xdr:rowOff>9525</xdr:rowOff>
    </xdr:from>
    <xdr:to>
      <xdr:col>21</xdr:col>
      <xdr:colOff>0</xdr:colOff>
      <xdr:row>5</xdr:row>
      <xdr:rowOff>28575</xdr:rowOff>
    </xdr:to>
    <xdr:pic>
      <xdr:nvPicPr>
        <xdr:cNvPr id="675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02400" y="333375"/>
          <a:ext cx="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1.bin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oleObject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3.bin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Relationship Id="rId4" Type="http://schemas.openxmlformats.org/officeDocument/2006/relationships/oleObject" Target="../embeddings/oleObject1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15.bin"/><Relationship Id="rId1" Type="http://schemas.openxmlformats.org/officeDocument/2006/relationships/vmlDrawing" Target="../drawings/vmlDrawing10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6.bin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Relationship Id="rId4" Type="http://schemas.openxmlformats.org/officeDocument/2006/relationships/oleObject" Target="../embeddings/oleObject1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8.bin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Relationship Id="rId4" Type="http://schemas.openxmlformats.org/officeDocument/2006/relationships/oleObject" Target="../embeddings/oleObject1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0.bin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Relationship Id="rId4" Type="http://schemas.openxmlformats.org/officeDocument/2006/relationships/oleObject" Target="../embeddings/oleObject2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2.bin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Relationship Id="rId4" Type="http://schemas.openxmlformats.org/officeDocument/2006/relationships/oleObject" Target="../embeddings/oleObject23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4.bin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oleObject" Target="../embeddings/oleObject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7.bin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8.bin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4" Type="http://schemas.openxmlformats.org/officeDocument/2006/relationships/oleObject" Target="../embeddings/oleObject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801"/>
  <sheetViews>
    <sheetView zoomScaleNormal="100" workbookViewId="0">
      <selection activeCell="D21" sqref="D21"/>
    </sheetView>
  </sheetViews>
  <sheetFormatPr defaultColWidth="11.42578125" defaultRowHeight="12.75"/>
  <cols>
    <col min="1" max="2" width="6.5703125" style="43" customWidth="1"/>
    <col min="3" max="3" width="16.7109375" style="43" bestFit="1" customWidth="1"/>
    <col min="4" max="4" width="51" customWidth="1"/>
    <col min="5" max="5" width="17.28515625" bestFit="1" customWidth="1"/>
    <col min="6" max="6" width="11.42578125" customWidth="1"/>
    <col min="7" max="7" width="12.5703125" bestFit="1" customWidth="1"/>
    <col min="8" max="11" width="11.42578125" customWidth="1"/>
    <col min="12" max="12" width="39.5703125" style="59" customWidth="1"/>
    <col min="13" max="14" width="9.140625" customWidth="1"/>
  </cols>
  <sheetData>
    <row r="1" spans="1:12" ht="18">
      <c r="F1" s="17" t="s">
        <v>21</v>
      </c>
    </row>
    <row r="2" spans="1:12" ht="15">
      <c r="A2" s="46"/>
    </row>
    <row r="3" spans="1:12">
      <c r="A3" s="47"/>
      <c r="F3" s="2">
        <f ca="1">NOW()</f>
        <v>41494.655080439814</v>
      </c>
      <c r="G3" s="3">
        <f ca="1">NOW()</f>
        <v>41494.655080439814</v>
      </c>
    </row>
    <row r="4" spans="1:12">
      <c r="A4" s="48" t="s">
        <v>153</v>
      </c>
    </row>
    <row r="5" spans="1:12">
      <c r="B5" s="45">
        <f>COUNTA(B8:B25)</f>
        <v>8</v>
      </c>
      <c r="C5" s="45"/>
    </row>
    <row r="7" spans="1:12" s="5" customFormat="1">
      <c r="A7" s="15" t="s">
        <v>5</v>
      </c>
      <c r="B7" s="15" t="s">
        <v>6</v>
      </c>
      <c r="C7" s="15" t="s">
        <v>4</v>
      </c>
      <c r="D7" s="4" t="s">
        <v>7</v>
      </c>
      <c r="E7" s="4"/>
      <c r="F7" s="4"/>
      <c r="G7" s="4"/>
      <c r="H7" s="4"/>
      <c r="J7" s="4"/>
      <c r="L7" s="60"/>
    </row>
    <row r="9" spans="1:12">
      <c r="A9" s="246" t="s">
        <v>146</v>
      </c>
      <c r="B9" s="246">
        <v>301</v>
      </c>
      <c r="C9" s="246" t="s">
        <v>71</v>
      </c>
      <c r="D9" s="251" t="s">
        <v>147</v>
      </c>
      <c r="E9" s="14"/>
      <c r="H9" s="59"/>
      <c r="L9"/>
    </row>
    <row r="10" spans="1:12">
      <c r="A10" s="246" t="s">
        <v>146</v>
      </c>
      <c r="B10" s="246">
        <v>302</v>
      </c>
      <c r="C10" s="246" t="s">
        <v>71</v>
      </c>
      <c r="D10" s="251" t="s">
        <v>202</v>
      </c>
      <c r="L10"/>
    </row>
    <row r="11" spans="1:12">
      <c r="A11" s="246" t="s">
        <v>146</v>
      </c>
      <c r="B11" s="246">
        <v>303</v>
      </c>
      <c r="C11" s="246" t="s">
        <v>71</v>
      </c>
      <c r="D11" s="251" t="s">
        <v>148</v>
      </c>
      <c r="E11" s="14"/>
      <c r="H11" s="59"/>
      <c r="L11"/>
    </row>
    <row r="12" spans="1:12" ht="13.5" customHeight="1">
      <c r="A12" s="246" t="s">
        <v>146</v>
      </c>
      <c r="B12" s="246">
        <v>304</v>
      </c>
      <c r="C12" s="246" t="s">
        <v>71</v>
      </c>
      <c r="D12" s="252" t="s">
        <v>149</v>
      </c>
      <c r="E12" s="246"/>
      <c r="L12"/>
    </row>
    <row r="13" spans="1:12" ht="13.5" customHeight="1">
      <c r="A13" s="246" t="s">
        <v>146</v>
      </c>
      <c r="B13" s="246">
        <v>305</v>
      </c>
      <c r="C13" s="246" t="s">
        <v>150</v>
      </c>
      <c r="D13" s="252" t="s">
        <v>151</v>
      </c>
      <c r="E13" s="246"/>
      <c r="H13" s="59"/>
      <c r="L13"/>
    </row>
    <row r="14" spans="1:12" ht="13.5" customHeight="1">
      <c r="A14" s="246" t="s">
        <v>146</v>
      </c>
      <c r="B14" s="246">
        <v>316</v>
      </c>
      <c r="C14" s="246" t="s">
        <v>71</v>
      </c>
      <c r="D14" s="252" t="s">
        <v>152</v>
      </c>
      <c r="E14" s="246"/>
      <c r="L14"/>
    </row>
    <row r="15" spans="1:12" ht="13.5" customHeight="1">
      <c r="A15" s="246" t="s">
        <v>159</v>
      </c>
      <c r="B15" s="246">
        <v>211</v>
      </c>
      <c r="C15" s="246" t="s">
        <v>71</v>
      </c>
      <c r="D15" s="252" t="s">
        <v>160</v>
      </c>
      <c r="E15" s="246"/>
      <c r="L15"/>
    </row>
    <row r="16" spans="1:12" ht="15">
      <c r="A16" s="246" t="s">
        <v>146</v>
      </c>
      <c r="B16" s="246">
        <v>666</v>
      </c>
      <c r="C16" s="297" t="s">
        <v>201</v>
      </c>
      <c r="D16" s="252" t="s">
        <v>200</v>
      </c>
      <c r="E16" s="246"/>
      <c r="L16"/>
    </row>
    <row r="17" spans="1:12" ht="15">
      <c r="A17" s="195"/>
      <c r="B17" s="196"/>
      <c r="C17" s="195"/>
      <c r="D17" s="195"/>
      <c r="L17"/>
    </row>
    <row r="18" spans="1:12" ht="15">
      <c r="A18" s="195"/>
      <c r="B18" s="196"/>
      <c r="C18" s="195"/>
      <c r="D18" s="195"/>
      <c r="L18"/>
    </row>
    <row r="19" spans="1:12" ht="15">
      <c r="A19" s="195"/>
      <c r="B19" s="196"/>
      <c r="C19" s="195"/>
      <c r="D19" s="195"/>
      <c r="L19"/>
    </row>
    <row r="20" spans="1:12" ht="15">
      <c r="A20" s="195"/>
      <c r="B20" s="196"/>
      <c r="C20" s="195"/>
      <c r="D20" s="195"/>
      <c r="L20"/>
    </row>
    <row r="21" spans="1:12" ht="15">
      <c r="A21" s="195"/>
      <c r="B21" s="196"/>
      <c r="C21" s="195"/>
      <c r="D21" s="195"/>
      <c r="L21"/>
    </row>
    <row r="22" spans="1:12" ht="15">
      <c r="A22" s="195"/>
      <c r="B22" s="196"/>
      <c r="C22" s="195"/>
      <c r="D22" s="195"/>
      <c r="L22"/>
    </row>
    <row r="23" spans="1:12" ht="15">
      <c r="A23" s="195"/>
      <c r="B23" s="196"/>
      <c r="C23" s="195"/>
      <c r="D23" s="195"/>
      <c r="L23"/>
    </row>
    <row r="24" spans="1:12" ht="15">
      <c r="A24" s="195"/>
      <c r="B24" s="196"/>
      <c r="C24" s="195"/>
      <c r="D24" s="195"/>
      <c r="L24"/>
    </row>
    <row r="25" spans="1:12" ht="15">
      <c r="A25" s="195"/>
      <c r="B25" s="196"/>
      <c r="C25" s="195"/>
      <c r="D25" s="195"/>
      <c r="L25"/>
    </row>
    <row r="26" spans="1:12">
      <c r="L26"/>
    </row>
    <row r="27" spans="1:12">
      <c r="L27"/>
    </row>
    <row r="28" spans="1:12">
      <c r="L28"/>
    </row>
    <row r="29" spans="1:12">
      <c r="L29"/>
    </row>
    <row r="30" spans="1:12">
      <c r="L30"/>
    </row>
    <row r="31" spans="1:12">
      <c r="L31"/>
    </row>
    <row r="32" spans="1:12">
      <c r="L32"/>
    </row>
    <row r="33" spans="12:12">
      <c r="L33"/>
    </row>
    <row r="34" spans="12:12">
      <c r="L34"/>
    </row>
    <row r="35" spans="12:12">
      <c r="L35"/>
    </row>
    <row r="36" spans="12:12">
      <c r="L36"/>
    </row>
    <row r="37" spans="12:12">
      <c r="L37"/>
    </row>
    <row r="38" spans="12:12">
      <c r="L38"/>
    </row>
    <row r="39" spans="12:12">
      <c r="L39"/>
    </row>
    <row r="40" spans="12:12">
      <c r="L40"/>
    </row>
    <row r="41" spans="12:12">
      <c r="L41"/>
    </row>
    <row r="42" spans="12:12">
      <c r="L42"/>
    </row>
    <row r="43" spans="12:12">
      <c r="L43"/>
    </row>
    <row r="44" spans="12:12">
      <c r="L44"/>
    </row>
    <row r="45" spans="12:12">
      <c r="L45"/>
    </row>
    <row r="46" spans="12:12">
      <c r="L46"/>
    </row>
    <row r="47" spans="12:12">
      <c r="L47"/>
    </row>
    <row r="48" spans="12:12">
      <c r="L48"/>
    </row>
    <row r="49" spans="12:12">
      <c r="L49"/>
    </row>
    <row r="50" spans="12:12">
      <c r="L50"/>
    </row>
    <row r="51" spans="12:12">
      <c r="L51"/>
    </row>
    <row r="52" spans="12:12">
      <c r="L52"/>
    </row>
    <row r="53" spans="12:12">
      <c r="L53"/>
    </row>
    <row r="54" spans="12:12">
      <c r="L54"/>
    </row>
    <row r="55" spans="12:12">
      <c r="L55"/>
    </row>
    <row r="56" spans="12:12">
      <c r="L56"/>
    </row>
    <row r="57" spans="12:12">
      <c r="L57"/>
    </row>
    <row r="58" spans="12:12">
      <c r="L58"/>
    </row>
    <row r="59" spans="12:12">
      <c r="L59"/>
    </row>
    <row r="60" spans="12:12">
      <c r="L60"/>
    </row>
    <row r="61" spans="12:12">
      <c r="L61"/>
    </row>
    <row r="62" spans="12:12">
      <c r="L62"/>
    </row>
    <row r="63" spans="12:12">
      <c r="L63"/>
    </row>
    <row r="64" spans="12:12">
      <c r="L64"/>
    </row>
    <row r="65" spans="12:12">
      <c r="L65"/>
    </row>
    <row r="66" spans="12:12">
      <c r="L66"/>
    </row>
    <row r="67" spans="12:12">
      <c r="L67"/>
    </row>
    <row r="68" spans="12:12">
      <c r="L68"/>
    </row>
    <row r="69" spans="12:12">
      <c r="L69"/>
    </row>
    <row r="70" spans="12:12">
      <c r="L70"/>
    </row>
    <row r="71" spans="12:12">
      <c r="L71"/>
    </row>
    <row r="72" spans="12:12">
      <c r="L72"/>
    </row>
    <row r="73" spans="12:12">
      <c r="L73"/>
    </row>
    <row r="74" spans="12:12">
      <c r="L74"/>
    </row>
    <row r="75" spans="12:12">
      <c r="L75"/>
    </row>
    <row r="76" spans="12:12">
      <c r="L76"/>
    </row>
    <row r="77" spans="12:12">
      <c r="L77"/>
    </row>
    <row r="78" spans="12:12">
      <c r="L78"/>
    </row>
    <row r="79" spans="12:12">
      <c r="L79"/>
    </row>
    <row r="80" spans="12:12">
      <c r="L80"/>
    </row>
    <row r="81" spans="12:12">
      <c r="L81"/>
    </row>
    <row r="82" spans="12:12">
      <c r="L82"/>
    </row>
    <row r="83" spans="12:12">
      <c r="L83"/>
    </row>
    <row r="84" spans="12:12">
      <c r="L84"/>
    </row>
    <row r="85" spans="12:12">
      <c r="L85"/>
    </row>
    <row r="86" spans="12:12">
      <c r="L86"/>
    </row>
    <row r="87" spans="12:12">
      <c r="L87"/>
    </row>
    <row r="88" spans="12:12">
      <c r="L88"/>
    </row>
    <row r="89" spans="12:12">
      <c r="L89"/>
    </row>
    <row r="90" spans="12:12">
      <c r="L90"/>
    </row>
    <row r="91" spans="12:12">
      <c r="L91"/>
    </row>
    <row r="92" spans="12:12">
      <c r="L92"/>
    </row>
    <row r="93" spans="12:12">
      <c r="L93"/>
    </row>
    <row r="94" spans="12:12">
      <c r="L94"/>
    </row>
    <row r="95" spans="12:12">
      <c r="L95"/>
    </row>
    <row r="96" spans="12:12">
      <c r="L96"/>
    </row>
    <row r="97" spans="12:12">
      <c r="L97"/>
    </row>
    <row r="98" spans="12:12">
      <c r="L98"/>
    </row>
    <row r="99" spans="12:12">
      <c r="L99"/>
    </row>
    <row r="100" spans="12:12">
      <c r="L100"/>
    </row>
    <row r="101" spans="12:12">
      <c r="L101"/>
    </row>
    <row r="102" spans="12:12">
      <c r="L102"/>
    </row>
    <row r="103" spans="12:12">
      <c r="L103"/>
    </row>
    <row r="104" spans="12:12">
      <c r="L104"/>
    </row>
    <row r="105" spans="12:12">
      <c r="L105"/>
    </row>
    <row r="106" spans="12:12">
      <c r="L106"/>
    </row>
    <row r="107" spans="12:12">
      <c r="L107"/>
    </row>
    <row r="108" spans="12:12">
      <c r="L108"/>
    </row>
    <row r="109" spans="12:12">
      <c r="L109"/>
    </row>
    <row r="110" spans="12:12">
      <c r="L110"/>
    </row>
    <row r="111" spans="12:12">
      <c r="L111"/>
    </row>
    <row r="112" spans="12:12">
      <c r="L112"/>
    </row>
    <row r="113" spans="12:12">
      <c r="L113"/>
    </row>
    <row r="114" spans="12:12">
      <c r="L114"/>
    </row>
    <row r="115" spans="12:12">
      <c r="L115"/>
    </row>
    <row r="116" spans="12:12">
      <c r="L116"/>
    </row>
    <row r="117" spans="12:12">
      <c r="L117"/>
    </row>
    <row r="118" spans="12:12">
      <c r="L118"/>
    </row>
    <row r="119" spans="12:12">
      <c r="L119"/>
    </row>
    <row r="120" spans="12:12">
      <c r="L120"/>
    </row>
    <row r="121" spans="12:12">
      <c r="L121"/>
    </row>
    <row r="122" spans="12:12">
      <c r="L122"/>
    </row>
    <row r="123" spans="12:12">
      <c r="L123"/>
    </row>
    <row r="124" spans="12:12">
      <c r="L124"/>
    </row>
    <row r="125" spans="12:12">
      <c r="L125"/>
    </row>
    <row r="126" spans="12:12">
      <c r="L126"/>
    </row>
    <row r="127" spans="12:12">
      <c r="L127"/>
    </row>
    <row r="128" spans="12:12">
      <c r="L128"/>
    </row>
    <row r="129" spans="12:12">
      <c r="L129"/>
    </row>
    <row r="130" spans="12:12">
      <c r="L130"/>
    </row>
    <row r="131" spans="12:12">
      <c r="L131"/>
    </row>
    <row r="132" spans="12:12">
      <c r="L132"/>
    </row>
    <row r="133" spans="12:12">
      <c r="L133"/>
    </row>
    <row r="134" spans="12:12">
      <c r="L134"/>
    </row>
    <row r="135" spans="12:12">
      <c r="L135"/>
    </row>
    <row r="136" spans="12:12">
      <c r="L136"/>
    </row>
    <row r="137" spans="12:12">
      <c r="L137"/>
    </row>
    <row r="138" spans="12:12">
      <c r="L138"/>
    </row>
    <row r="139" spans="12:12">
      <c r="L139"/>
    </row>
    <row r="140" spans="12:12">
      <c r="L140"/>
    </row>
    <row r="141" spans="12:12">
      <c r="L141"/>
    </row>
    <row r="142" spans="12:12">
      <c r="L142"/>
    </row>
    <row r="143" spans="12:12">
      <c r="L143"/>
    </row>
    <row r="144" spans="12:12">
      <c r="L144"/>
    </row>
    <row r="145" spans="12:12">
      <c r="L145"/>
    </row>
    <row r="146" spans="12:12">
      <c r="L146"/>
    </row>
    <row r="147" spans="12:12">
      <c r="L147"/>
    </row>
    <row r="148" spans="12:12">
      <c r="L148"/>
    </row>
    <row r="149" spans="12:12">
      <c r="L149"/>
    </row>
    <row r="150" spans="12:12">
      <c r="L150"/>
    </row>
    <row r="151" spans="12:12">
      <c r="L151"/>
    </row>
    <row r="152" spans="12:12">
      <c r="L152"/>
    </row>
    <row r="153" spans="12:12">
      <c r="L153"/>
    </row>
    <row r="154" spans="12:12">
      <c r="L154"/>
    </row>
    <row r="155" spans="12:12">
      <c r="L155"/>
    </row>
    <row r="156" spans="12:12">
      <c r="L156"/>
    </row>
    <row r="157" spans="12:12">
      <c r="L157"/>
    </row>
    <row r="158" spans="12:12">
      <c r="L158"/>
    </row>
    <row r="159" spans="12:12">
      <c r="L159"/>
    </row>
    <row r="160" spans="12:12">
      <c r="L160"/>
    </row>
    <row r="161" spans="12:12">
      <c r="L161"/>
    </row>
    <row r="162" spans="12:12">
      <c r="L162"/>
    </row>
    <row r="163" spans="12:12">
      <c r="L163"/>
    </row>
    <row r="164" spans="12:12">
      <c r="L164"/>
    </row>
    <row r="165" spans="12:12">
      <c r="L165"/>
    </row>
    <row r="166" spans="12:12">
      <c r="L166"/>
    </row>
    <row r="167" spans="12:12">
      <c r="L167"/>
    </row>
    <row r="168" spans="12:12">
      <c r="L168"/>
    </row>
    <row r="169" spans="12:12">
      <c r="L169"/>
    </row>
    <row r="170" spans="12:12">
      <c r="L170"/>
    </row>
    <row r="171" spans="12:12">
      <c r="L171"/>
    </row>
    <row r="172" spans="12:12">
      <c r="L172"/>
    </row>
    <row r="173" spans="12:12">
      <c r="L173"/>
    </row>
    <row r="174" spans="12:12">
      <c r="L174"/>
    </row>
    <row r="175" spans="12:12">
      <c r="L175"/>
    </row>
    <row r="176" spans="12:12">
      <c r="L176"/>
    </row>
    <row r="177" spans="12:12">
      <c r="L177"/>
    </row>
    <row r="178" spans="12:12">
      <c r="L178"/>
    </row>
    <row r="179" spans="12:12">
      <c r="L179"/>
    </row>
    <row r="180" spans="12:12">
      <c r="L180"/>
    </row>
    <row r="181" spans="12:12">
      <c r="L181"/>
    </row>
    <row r="182" spans="12:12">
      <c r="L182"/>
    </row>
    <row r="183" spans="12:12">
      <c r="L183"/>
    </row>
    <row r="184" spans="12:12">
      <c r="L184"/>
    </row>
    <row r="185" spans="12:12">
      <c r="L185"/>
    </row>
    <row r="186" spans="12:12">
      <c r="L186"/>
    </row>
    <row r="187" spans="12:12">
      <c r="L187"/>
    </row>
    <row r="188" spans="12:12">
      <c r="L188"/>
    </row>
    <row r="189" spans="12:12">
      <c r="L189"/>
    </row>
    <row r="190" spans="12:12">
      <c r="L190"/>
    </row>
    <row r="191" spans="12:12">
      <c r="L191"/>
    </row>
    <row r="192" spans="12:12">
      <c r="L192"/>
    </row>
    <row r="193" spans="12:12">
      <c r="L193"/>
    </row>
    <row r="194" spans="12:12">
      <c r="L194"/>
    </row>
    <row r="195" spans="12:12">
      <c r="L195"/>
    </row>
    <row r="196" spans="12:12">
      <c r="L196"/>
    </row>
    <row r="197" spans="12:12">
      <c r="L197"/>
    </row>
    <row r="198" spans="12:12">
      <c r="L198"/>
    </row>
    <row r="199" spans="12:12">
      <c r="L199"/>
    </row>
    <row r="200" spans="12:12">
      <c r="L200"/>
    </row>
    <row r="201" spans="12:12">
      <c r="L201"/>
    </row>
    <row r="202" spans="12:12">
      <c r="L202"/>
    </row>
    <row r="203" spans="12:12">
      <c r="L203"/>
    </row>
    <row r="204" spans="12:12">
      <c r="L204"/>
    </row>
    <row r="205" spans="12:12">
      <c r="L205"/>
    </row>
    <row r="206" spans="12:12">
      <c r="L206"/>
    </row>
    <row r="207" spans="12:12">
      <c r="L207"/>
    </row>
    <row r="208" spans="12:12">
      <c r="L208"/>
    </row>
    <row r="209" spans="12:12">
      <c r="L209"/>
    </row>
    <row r="210" spans="12:12">
      <c r="L210"/>
    </row>
    <row r="211" spans="12:12">
      <c r="L211"/>
    </row>
    <row r="212" spans="12:12">
      <c r="L212"/>
    </row>
    <row r="213" spans="12:12">
      <c r="L213"/>
    </row>
    <row r="214" spans="12:12">
      <c r="L214"/>
    </row>
    <row r="215" spans="12:12">
      <c r="L215"/>
    </row>
    <row r="216" spans="12:12">
      <c r="L216"/>
    </row>
    <row r="217" spans="12:12">
      <c r="L217"/>
    </row>
    <row r="218" spans="12:12">
      <c r="L218"/>
    </row>
    <row r="219" spans="12:12">
      <c r="L219"/>
    </row>
    <row r="220" spans="12:12">
      <c r="L220"/>
    </row>
    <row r="221" spans="12:12">
      <c r="L221"/>
    </row>
    <row r="222" spans="12:12">
      <c r="L222"/>
    </row>
    <row r="223" spans="12:12">
      <c r="L223"/>
    </row>
    <row r="224" spans="12:12">
      <c r="L224"/>
    </row>
    <row r="225" spans="12:12">
      <c r="L225"/>
    </row>
    <row r="226" spans="12:12">
      <c r="L226"/>
    </row>
    <row r="227" spans="12:12">
      <c r="L227"/>
    </row>
    <row r="228" spans="12:12">
      <c r="L228"/>
    </row>
    <row r="229" spans="12:12">
      <c r="L229"/>
    </row>
    <row r="230" spans="12:12">
      <c r="L230"/>
    </row>
    <row r="231" spans="12:12">
      <c r="L231"/>
    </row>
    <row r="232" spans="12:12">
      <c r="L232"/>
    </row>
    <row r="233" spans="12:12">
      <c r="L233"/>
    </row>
    <row r="234" spans="12:12">
      <c r="L234"/>
    </row>
    <row r="235" spans="12:12">
      <c r="L235"/>
    </row>
    <row r="236" spans="12:12">
      <c r="L236"/>
    </row>
    <row r="237" spans="12:12">
      <c r="L237"/>
    </row>
    <row r="238" spans="12:12">
      <c r="L238"/>
    </row>
    <row r="239" spans="12:12">
      <c r="L239"/>
    </row>
    <row r="240" spans="12:12">
      <c r="L240"/>
    </row>
    <row r="241" spans="12:12">
      <c r="L241"/>
    </row>
    <row r="242" spans="12:12">
      <c r="L242"/>
    </row>
    <row r="243" spans="12:12">
      <c r="L243"/>
    </row>
    <row r="244" spans="12:12">
      <c r="L244"/>
    </row>
    <row r="245" spans="12:12">
      <c r="L245"/>
    </row>
    <row r="246" spans="12:12">
      <c r="L246"/>
    </row>
    <row r="247" spans="12:12">
      <c r="L247"/>
    </row>
    <row r="248" spans="12:12">
      <c r="L248"/>
    </row>
    <row r="249" spans="12:12">
      <c r="L249"/>
    </row>
    <row r="250" spans="12:12">
      <c r="L250"/>
    </row>
    <row r="251" spans="12:12">
      <c r="L251"/>
    </row>
    <row r="252" spans="12:12">
      <c r="L252"/>
    </row>
    <row r="253" spans="12:12">
      <c r="L253"/>
    </row>
    <row r="254" spans="12:12">
      <c r="L254"/>
    </row>
    <row r="255" spans="12:12">
      <c r="L255"/>
    </row>
    <row r="256" spans="12:12">
      <c r="L256"/>
    </row>
    <row r="257" spans="12:12">
      <c r="L257"/>
    </row>
    <row r="258" spans="12:12">
      <c r="L258"/>
    </row>
    <row r="259" spans="12:12">
      <c r="L259"/>
    </row>
    <row r="260" spans="12:12">
      <c r="L260"/>
    </row>
    <row r="261" spans="12:12">
      <c r="L261"/>
    </row>
    <row r="262" spans="12:12">
      <c r="L262"/>
    </row>
    <row r="263" spans="12:12">
      <c r="L263"/>
    </row>
    <row r="264" spans="12:12">
      <c r="L264"/>
    </row>
    <row r="265" spans="12:12">
      <c r="L265"/>
    </row>
    <row r="266" spans="12:12">
      <c r="L266"/>
    </row>
    <row r="267" spans="12:12">
      <c r="L267"/>
    </row>
    <row r="268" spans="12:12">
      <c r="L268"/>
    </row>
    <row r="269" spans="12:12">
      <c r="L269"/>
    </row>
    <row r="270" spans="12:12">
      <c r="L270"/>
    </row>
    <row r="271" spans="12:12">
      <c r="L271"/>
    </row>
    <row r="272" spans="12:12">
      <c r="L272"/>
    </row>
    <row r="273" spans="12:12">
      <c r="L273"/>
    </row>
    <row r="274" spans="12:12">
      <c r="L274"/>
    </row>
    <row r="275" spans="12:12">
      <c r="L275"/>
    </row>
    <row r="276" spans="12:12">
      <c r="L276"/>
    </row>
    <row r="277" spans="12:12">
      <c r="L277"/>
    </row>
    <row r="278" spans="12:12">
      <c r="L278"/>
    </row>
    <row r="279" spans="12:12">
      <c r="L279"/>
    </row>
    <row r="280" spans="12:12">
      <c r="L280"/>
    </row>
    <row r="281" spans="12:12">
      <c r="L281"/>
    </row>
    <row r="282" spans="12:12">
      <c r="L282"/>
    </row>
    <row r="283" spans="12:12">
      <c r="L283"/>
    </row>
    <row r="284" spans="12:12">
      <c r="L284"/>
    </row>
    <row r="285" spans="12:12">
      <c r="L285"/>
    </row>
    <row r="286" spans="12:12">
      <c r="L286"/>
    </row>
    <row r="287" spans="12:12">
      <c r="L287"/>
    </row>
    <row r="288" spans="12:12">
      <c r="L288"/>
    </row>
    <row r="289" spans="12:12">
      <c r="L289"/>
    </row>
    <row r="290" spans="12:12">
      <c r="L290"/>
    </row>
    <row r="291" spans="12:12">
      <c r="L291"/>
    </row>
    <row r="292" spans="12:12">
      <c r="L292"/>
    </row>
    <row r="293" spans="12:12">
      <c r="L293"/>
    </row>
    <row r="294" spans="12:12">
      <c r="L294"/>
    </row>
    <row r="295" spans="12:12">
      <c r="L295"/>
    </row>
    <row r="296" spans="12:12">
      <c r="L296"/>
    </row>
    <row r="297" spans="12:12">
      <c r="L297"/>
    </row>
    <row r="298" spans="12:12">
      <c r="L298"/>
    </row>
    <row r="299" spans="12:12">
      <c r="L299"/>
    </row>
    <row r="300" spans="12:12">
      <c r="L300"/>
    </row>
    <row r="301" spans="12:12">
      <c r="L301"/>
    </row>
    <row r="302" spans="12:12">
      <c r="L302"/>
    </row>
    <row r="303" spans="12:12">
      <c r="L303"/>
    </row>
    <row r="304" spans="12:12">
      <c r="L304"/>
    </row>
    <row r="305" spans="12:12">
      <c r="L305"/>
    </row>
    <row r="306" spans="12:12">
      <c r="L306"/>
    </row>
    <row r="307" spans="12:12">
      <c r="L307"/>
    </row>
    <row r="308" spans="12:12">
      <c r="L308"/>
    </row>
    <row r="309" spans="12:12">
      <c r="L309"/>
    </row>
    <row r="310" spans="12:12">
      <c r="L310"/>
    </row>
    <row r="311" spans="12:12">
      <c r="L311"/>
    </row>
    <row r="312" spans="12:12">
      <c r="L312"/>
    </row>
    <row r="313" spans="12:12">
      <c r="L313"/>
    </row>
    <row r="314" spans="12:12">
      <c r="L314"/>
    </row>
    <row r="315" spans="12:12">
      <c r="L315"/>
    </row>
    <row r="316" spans="12:12">
      <c r="L316"/>
    </row>
    <row r="317" spans="12:12">
      <c r="L317"/>
    </row>
    <row r="318" spans="12:12">
      <c r="L318"/>
    </row>
    <row r="319" spans="12:12">
      <c r="L319"/>
    </row>
    <row r="320" spans="12:12">
      <c r="L320"/>
    </row>
    <row r="321" spans="12:12">
      <c r="L321"/>
    </row>
    <row r="322" spans="12:12">
      <c r="L322"/>
    </row>
    <row r="323" spans="12:12">
      <c r="L323"/>
    </row>
    <row r="324" spans="12:12">
      <c r="L324"/>
    </row>
    <row r="325" spans="12:12">
      <c r="L325"/>
    </row>
    <row r="326" spans="12:12">
      <c r="L326"/>
    </row>
    <row r="327" spans="12:12">
      <c r="L327"/>
    </row>
    <row r="328" spans="12:12">
      <c r="L328"/>
    </row>
    <row r="329" spans="12:12">
      <c r="L329"/>
    </row>
    <row r="330" spans="12:12">
      <c r="L330"/>
    </row>
    <row r="331" spans="12:12">
      <c r="L331"/>
    </row>
    <row r="332" spans="12:12">
      <c r="L332"/>
    </row>
    <row r="333" spans="12:12">
      <c r="L333"/>
    </row>
    <row r="334" spans="12:12">
      <c r="L334"/>
    </row>
    <row r="335" spans="12:12">
      <c r="L335"/>
    </row>
    <row r="336" spans="12:12">
      <c r="L336"/>
    </row>
    <row r="337" spans="12:12">
      <c r="L337"/>
    </row>
    <row r="338" spans="12:12">
      <c r="L338"/>
    </row>
    <row r="339" spans="12:12">
      <c r="L339"/>
    </row>
    <row r="340" spans="12:12">
      <c r="L340"/>
    </row>
    <row r="341" spans="12:12">
      <c r="L341"/>
    </row>
    <row r="342" spans="12:12">
      <c r="L342"/>
    </row>
    <row r="343" spans="12:12">
      <c r="L343"/>
    </row>
    <row r="344" spans="12:12">
      <c r="L344"/>
    </row>
    <row r="345" spans="12:12">
      <c r="L345"/>
    </row>
    <row r="346" spans="12:12">
      <c r="L346"/>
    </row>
    <row r="347" spans="12:12">
      <c r="L347"/>
    </row>
    <row r="348" spans="12:12">
      <c r="L348"/>
    </row>
    <row r="349" spans="12:12">
      <c r="L349"/>
    </row>
    <row r="350" spans="12:12">
      <c r="L350"/>
    </row>
    <row r="351" spans="12:12">
      <c r="L351"/>
    </row>
    <row r="352" spans="12:12">
      <c r="L352"/>
    </row>
    <row r="353" spans="12:12">
      <c r="L353"/>
    </row>
    <row r="354" spans="12:12">
      <c r="L354"/>
    </row>
    <row r="355" spans="12:12">
      <c r="L355"/>
    </row>
    <row r="356" spans="12:12">
      <c r="L356"/>
    </row>
    <row r="357" spans="12:12">
      <c r="L357"/>
    </row>
    <row r="358" spans="12:12">
      <c r="L358"/>
    </row>
    <row r="359" spans="12:12">
      <c r="L359"/>
    </row>
    <row r="360" spans="12:12">
      <c r="L360"/>
    </row>
    <row r="361" spans="12:12">
      <c r="L361"/>
    </row>
    <row r="362" spans="12:12">
      <c r="L362"/>
    </row>
    <row r="363" spans="12:12">
      <c r="L363"/>
    </row>
    <row r="364" spans="12:12">
      <c r="L364"/>
    </row>
    <row r="365" spans="12:12">
      <c r="L365"/>
    </row>
    <row r="366" spans="12:12">
      <c r="L366"/>
    </row>
    <row r="367" spans="12:12">
      <c r="L367"/>
    </row>
    <row r="368" spans="12:12">
      <c r="L368"/>
    </row>
    <row r="369" spans="12:12">
      <c r="L369"/>
    </row>
    <row r="370" spans="12:12">
      <c r="L370"/>
    </row>
    <row r="371" spans="12:12">
      <c r="L371"/>
    </row>
    <row r="372" spans="12:12">
      <c r="L372"/>
    </row>
    <row r="373" spans="12:12">
      <c r="L373"/>
    </row>
    <row r="374" spans="12:12">
      <c r="L374"/>
    </row>
    <row r="375" spans="12:12">
      <c r="L375"/>
    </row>
    <row r="376" spans="12:12">
      <c r="L376"/>
    </row>
    <row r="377" spans="12:12">
      <c r="L377"/>
    </row>
    <row r="378" spans="12:12">
      <c r="L378"/>
    </row>
    <row r="379" spans="12:12">
      <c r="L379"/>
    </row>
    <row r="380" spans="12:12">
      <c r="L380"/>
    </row>
    <row r="381" spans="12:12">
      <c r="L381"/>
    </row>
    <row r="382" spans="12:12">
      <c r="L382"/>
    </row>
    <row r="383" spans="12:12">
      <c r="L383"/>
    </row>
    <row r="384" spans="12:12">
      <c r="L384"/>
    </row>
    <row r="385" spans="12:12">
      <c r="L385"/>
    </row>
    <row r="386" spans="12:12">
      <c r="L386"/>
    </row>
    <row r="387" spans="12:12">
      <c r="L387"/>
    </row>
    <row r="388" spans="12:12">
      <c r="L388"/>
    </row>
    <row r="389" spans="12:12">
      <c r="L389"/>
    </row>
    <row r="390" spans="12:12">
      <c r="L390"/>
    </row>
    <row r="391" spans="12:12">
      <c r="L391"/>
    </row>
    <row r="392" spans="12:12">
      <c r="L392"/>
    </row>
    <row r="393" spans="12:12">
      <c r="L393"/>
    </row>
    <row r="394" spans="12:12">
      <c r="L394"/>
    </row>
    <row r="395" spans="12:12">
      <c r="L395"/>
    </row>
    <row r="396" spans="12:12">
      <c r="L396"/>
    </row>
    <row r="397" spans="12:12">
      <c r="L397"/>
    </row>
    <row r="398" spans="12:12">
      <c r="L398"/>
    </row>
    <row r="399" spans="12:12">
      <c r="L399"/>
    </row>
    <row r="400" spans="12:12">
      <c r="L400"/>
    </row>
    <row r="401" spans="12:12">
      <c r="L401"/>
    </row>
    <row r="402" spans="12:12">
      <c r="L402"/>
    </row>
    <row r="403" spans="12:12">
      <c r="L403"/>
    </row>
    <row r="404" spans="12:12">
      <c r="L404"/>
    </row>
    <row r="405" spans="12:12">
      <c r="L405"/>
    </row>
    <row r="406" spans="12:12">
      <c r="L406"/>
    </row>
    <row r="407" spans="12:12">
      <c r="L407"/>
    </row>
    <row r="408" spans="12:12">
      <c r="L408"/>
    </row>
    <row r="409" spans="12:12">
      <c r="L409"/>
    </row>
    <row r="410" spans="12:12">
      <c r="L410"/>
    </row>
    <row r="411" spans="12:12">
      <c r="L411"/>
    </row>
    <row r="412" spans="12:12">
      <c r="L412"/>
    </row>
    <row r="413" spans="12:12">
      <c r="L413"/>
    </row>
    <row r="414" spans="12:12">
      <c r="L414"/>
    </row>
    <row r="415" spans="12:12">
      <c r="L415"/>
    </row>
    <row r="416" spans="12:12">
      <c r="L416"/>
    </row>
    <row r="417" spans="12:12">
      <c r="L417"/>
    </row>
    <row r="418" spans="12:12">
      <c r="L418"/>
    </row>
    <row r="419" spans="12:12">
      <c r="L419"/>
    </row>
    <row r="420" spans="12:12">
      <c r="L420"/>
    </row>
    <row r="421" spans="12:12">
      <c r="L421"/>
    </row>
    <row r="422" spans="12:12">
      <c r="L422"/>
    </row>
    <row r="423" spans="12:12">
      <c r="L423"/>
    </row>
    <row r="424" spans="12:12">
      <c r="L424"/>
    </row>
    <row r="425" spans="12:12">
      <c r="L425"/>
    </row>
    <row r="426" spans="12:12">
      <c r="L426"/>
    </row>
    <row r="427" spans="12:12">
      <c r="L427"/>
    </row>
    <row r="428" spans="12:12">
      <c r="L428"/>
    </row>
    <row r="429" spans="12:12">
      <c r="L429"/>
    </row>
    <row r="430" spans="12:12">
      <c r="L430"/>
    </row>
    <row r="431" spans="12:12">
      <c r="L431"/>
    </row>
    <row r="432" spans="12:12">
      <c r="L432"/>
    </row>
    <row r="433" spans="12:12">
      <c r="L433"/>
    </row>
    <row r="434" spans="12:12">
      <c r="L434"/>
    </row>
    <row r="435" spans="12:12">
      <c r="L435"/>
    </row>
    <row r="436" spans="12:12">
      <c r="L436"/>
    </row>
    <row r="437" spans="12:12">
      <c r="L437"/>
    </row>
    <row r="438" spans="12:12">
      <c r="L438"/>
    </row>
    <row r="439" spans="12:12">
      <c r="L439"/>
    </row>
    <row r="440" spans="12:12">
      <c r="L440"/>
    </row>
    <row r="441" spans="12:12">
      <c r="L441"/>
    </row>
    <row r="442" spans="12:12">
      <c r="L442"/>
    </row>
    <row r="443" spans="12:12">
      <c r="L443"/>
    </row>
    <row r="444" spans="12:12">
      <c r="L444"/>
    </row>
    <row r="445" spans="12:12">
      <c r="L445"/>
    </row>
    <row r="446" spans="12:12">
      <c r="L446"/>
    </row>
    <row r="447" spans="12:12">
      <c r="L447"/>
    </row>
    <row r="448" spans="12:12">
      <c r="L448"/>
    </row>
    <row r="449" spans="12:12">
      <c r="L449"/>
    </row>
    <row r="450" spans="12:12">
      <c r="L450"/>
    </row>
    <row r="451" spans="12:12">
      <c r="L451"/>
    </row>
    <row r="452" spans="12:12">
      <c r="L452"/>
    </row>
    <row r="453" spans="12:12">
      <c r="L453"/>
    </row>
    <row r="454" spans="12:12">
      <c r="L454"/>
    </row>
    <row r="455" spans="12:12">
      <c r="L455"/>
    </row>
    <row r="456" spans="12:12">
      <c r="L456"/>
    </row>
    <row r="457" spans="12:12">
      <c r="L457"/>
    </row>
    <row r="458" spans="12:12">
      <c r="L458"/>
    </row>
    <row r="459" spans="12:12">
      <c r="L459"/>
    </row>
    <row r="460" spans="12:12">
      <c r="L460"/>
    </row>
    <row r="461" spans="12:12">
      <c r="L461"/>
    </row>
    <row r="462" spans="12:12">
      <c r="L462"/>
    </row>
    <row r="463" spans="12:12">
      <c r="L463"/>
    </row>
    <row r="464" spans="12:12">
      <c r="L464"/>
    </row>
    <row r="465" spans="12:12">
      <c r="L465"/>
    </row>
    <row r="466" spans="12:12">
      <c r="L466"/>
    </row>
    <row r="467" spans="12:12">
      <c r="L467"/>
    </row>
    <row r="468" spans="12:12">
      <c r="L468"/>
    </row>
    <row r="469" spans="12:12">
      <c r="L469"/>
    </row>
    <row r="470" spans="12:12">
      <c r="L470"/>
    </row>
    <row r="471" spans="12:12">
      <c r="L471"/>
    </row>
    <row r="472" spans="12:12">
      <c r="L472"/>
    </row>
    <row r="473" spans="12:12">
      <c r="L473"/>
    </row>
    <row r="474" spans="12:12">
      <c r="L474"/>
    </row>
    <row r="475" spans="12:12">
      <c r="L475"/>
    </row>
    <row r="476" spans="12:12">
      <c r="L476"/>
    </row>
    <row r="477" spans="12:12">
      <c r="L477"/>
    </row>
    <row r="478" spans="12:12">
      <c r="L478"/>
    </row>
    <row r="479" spans="12:12">
      <c r="L479"/>
    </row>
    <row r="480" spans="12:12">
      <c r="L480"/>
    </row>
    <row r="481" spans="12:12">
      <c r="L481"/>
    </row>
    <row r="482" spans="12:12">
      <c r="L482"/>
    </row>
    <row r="483" spans="12:12">
      <c r="L483"/>
    </row>
    <row r="484" spans="12:12">
      <c r="L484"/>
    </row>
    <row r="485" spans="12:12">
      <c r="L485"/>
    </row>
    <row r="486" spans="12:12">
      <c r="L486"/>
    </row>
    <row r="487" spans="12:12">
      <c r="L487"/>
    </row>
    <row r="488" spans="12:12">
      <c r="L488"/>
    </row>
    <row r="489" spans="12:12">
      <c r="L489"/>
    </row>
    <row r="490" spans="12:12">
      <c r="L490"/>
    </row>
    <row r="491" spans="12:12">
      <c r="L491"/>
    </row>
    <row r="492" spans="12:12">
      <c r="L492"/>
    </row>
    <row r="493" spans="12:12">
      <c r="L493"/>
    </row>
    <row r="494" spans="12:12">
      <c r="L494"/>
    </row>
    <row r="495" spans="12:12">
      <c r="L495"/>
    </row>
    <row r="496" spans="12:12">
      <c r="L496"/>
    </row>
    <row r="497" spans="12:12">
      <c r="L497"/>
    </row>
    <row r="498" spans="12:12">
      <c r="L498"/>
    </row>
    <row r="499" spans="12:12">
      <c r="L499"/>
    </row>
    <row r="500" spans="12:12">
      <c r="L500"/>
    </row>
    <row r="501" spans="12:12">
      <c r="L501"/>
    </row>
    <row r="502" spans="12:12">
      <c r="L502"/>
    </row>
    <row r="503" spans="12:12">
      <c r="L503"/>
    </row>
    <row r="504" spans="12:12">
      <c r="L504"/>
    </row>
    <row r="505" spans="12:12">
      <c r="L505"/>
    </row>
    <row r="506" spans="12:12">
      <c r="L506"/>
    </row>
    <row r="507" spans="12:12">
      <c r="L507"/>
    </row>
    <row r="508" spans="12:12">
      <c r="L508"/>
    </row>
    <row r="509" spans="12:12">
      <c r="L509"/>
    </row>
    <row r="510" spans="12:12">
      <c r="L510"/>
    </row>
    <row r="511" spans="12:12">
      <c r="L511"/>
    </row>
    <row r="512" spans="12:12">
      <c r="L512"/>
    </row>
    <row r="513" spans="12:12">
      <c r="L513"/>
    </row>
    <row r="514" spans="12:12">
      <c r="L514"/>
    </row>
    <row r="515" spans="12:12">
      <c r="L515"/>
    </row>
    <row r="516" spans="12:12">
      <c r="L516"/>
    </row>
    <row r="517" spans="12:12">
      <c r="L517"/>
    </row>
    <row r="518" spans="12:12">
      <c r="L518"/>
    </row>
    <row r="519" spans="12:12">
      <c r="L519"/>
    </row>
    <row r="520" spans="12:12">
      <c r="L520"/>
    </row>
    <row r="521" spans="12:12">
      <c r="L521"/>
    </row>
    <row r="522" spans="12:12">
      <c r="L522"/>
    </row>
    <row r="523" spans="12:12">
      <c r="L523"/>
    </row>
    <row r="524" spans="12:12">
      <c r="L524"/>
    </row>
    <row r="525" spans="12:12">
      <c r="L525"/>
    </row>
    <row r="526" spans="12:12">
      <c r="L526"/>
    </row>
    <row r="527" spans="12:12">
      <c r="L527"/>
    </row>
    <row r="528" spans="12:12">
      <c r="L528"/>
    </row>
    <row r="529" spans="12:12">
      <c r="L529"/>
    </row>
    <row r="530" spans="12:12">
      <c r="L530"/>
    </row>
    <row r="531" spans="12:12">
      <c r="L531"/>
    </row>
    <row r="532" spans="12:12">
      <c r="L532"/>
    </row>
    <row r="533" spans="12:12">
      <c r="L533"/>
    </row>
    <row r="534" spans="12:12">
      <c r="L534"/>
    </row>
    <row r="535" spans="12:12">
      <c r="L535"/>
    </row>
    <row r="536" spans="12:12">
      <c r="L536"/>
    </row>
    <row r="537" spans="12:12">
      <c r="L537"/>
    </row>
    <row r="538" spans="12:12">
      <c r="L538"/>
    </row>
    <row r="539" spans="12:12">
      <c r="L539"/>
    </row>
    <row r="540" spans="12:12">
      <c r="L540"/>
    </row>
    <row r="541" spans="12:12">
      <c r="L541"/>
    </row>
    <row r="542" spans="12:12">
      <c r="L542"/>
    </row>
    <row r="543" spans="12:12">
      <c r="L543"/>
    </row>
    <row r="544" spans="12:12">
      <c r="L544"/>
    </row>
    <row r="545" spans="12:12">
      <c r="L545"/>
    </row>
    <row r="546" spans="12:12">
      <c r="L546"/>
    </row>
    <row r="547" spans="12:12">
      <c r="L547"/>
    </row>
    <row r="548" spans="12:12">
      <c r="L548"/>
    </row>
    <row r="549" spans="12:12">
      <c r="L549"/>
    </row>
    <row r="550" spans="12:12">
      <c r="L550"/>
    </row>
    <row r="551" spans="12:12">
      <c r="L551"/>
    </row>
    <row r="552" spans="12:12">
      <c r="L552"/>
    </row>
    <row r="553" spans="12:12">
      <c r="L553"/>
    </row>
    <row r="554" spans="12:12">
      <c r="L554"/>
    </row>
    <row r="555" spans="12:12">
      <c r="L555"/>
    </row>
    <row r="556" spans="12:12">
      <c r="L556"/>
    </row>
    <row r="557" spans="12:12">
      <c r="L557"/>
    </row>
    <row r="558" spans="12:12">
      <c r="L558"/>
    </row>
    <row r="559" spans="12:12">
      <c r="L559"/>
    </row>
    <row r="560" spans="12:12">
      <c r="L560"/>
    </row>
    <row r="561" spans="12:12">
      <c r="L561"/>
    </row>
    <row r="562" spans="12:12">
      <c r="L562"/>
    </row>
    <row r="563" spans="12:12">
      <c r="L563"/>
    </row>
    <row r="564" spans="12:12">
      <c r="L564"/>
    </row>
    <row r="565" spans="12:12">
      <c r="L565"/>
    </row>
    <row r="566" spans="12:12">
      <c r="L566"/>
    </row>
    <row r="567" spans="12:12">
      <c r="L567"/>
    </row>
    <row r="568" spans="12:12">
      <c r="L568"/>
    </row>
    <row r="569" spans="12:12">
      <c r="L569"/>
    </row>
    <row r="570" spans="12:12">
      <c r="L570"/>
    </row>
    <row r="571" spans="12:12">
      <c r="L571"/>
    </row>
    <row r="572" spans="12:12">
      <c r="L572"/>
    </row>
    <row r="573" spans="12:12">
      <c r="L573"/>
    </row>
    <row r="574" spans="12:12">
      <c r="L574"/>
    </row>
    <row r="575" spans="12:12">
      <c r="L575"/>
    </row>
    <row r="576" spans="12:12">
      <c r="L576"/>
    </row>
    <row r="577" spans="12:12">
      <c r="L577"/>
    </row>
    <row r="578" spans="12:12">
      <c r="L578"/>
    </row>
    <row r="579" spans="12:12">
      <c r="L579"/>
    </row>
    <row r="580" spans="12:12">
      <c r="L580"/>
    </row>
    <row r="581" spans="12:12">
      <c r="L581"/>
    </row>
    <row r="582" spans="12:12">
      <c r="L582"/>
    </row>
    <row r="583" spans="12:12">
      <c r="L583"/>
    </row>
    <row r="584" spans="12:12">
      <c r="L584"/>
    </row>
    <row r="585" spans="12:12">
      <c r="L585"/>
    </row>
    <row r="586" spans="12:12">
      <c r="L586"/>
    </row>
    <row r="587" spans="12:12">
      <c r="L587"/>
    </row>
    <row r="588" spans="12:12">
      <c r="L588"/>
    </row>
    <row r="589" spans="12:12">
      <c r="L589"/>
    </row>
    <row r="590" spans="12:12">
      <c r="L590"/>
    </row>
    <row r="591" spans="12:12">
      <c r="L591"/>
    </row>
    <row r="592" spans="12:12">
      <c r="L592"/>
    </row>
    <row r="593" spans="12:12">
      <c r="L593"/>
    </row>
    <row r="594" spans="12:12">
      <c r="L594"/>
    </row>
    <row r="595" spans="12:12">
      <c r="L595"/>
    </row>
    <row r="596" spans="12:12">
      <c r="L596"/>
    </row>
    <row r="597" spans="12:12">
      <c r="L597"/>
    </row>
    <row r="598" spans="12:12">
      <c r="L598"/>
    </row>
    <row r="599" spans="12:12">
      <c r="L599"/>
    </row>
    <row r="600" spans="12:12">
      <c r="L600"/>
    </row>
    <row r="601" spans="12:12">
      <c r="L601"/>
    </row>
    <row r="602" spans="12:12">
      <c r="L602"/>
    </row>
    <row r="603" spans="12:12">
      <c r="L603"/>
    </row>
    <row r="604" spans="12:12">
      <c r="L604"/>
    </row>
    <row r="605" spans="12:12">
      <c r="L605"/>
    </row>
    <row r="606" spans="12:12">
      <c r="L606"/>
    </row>
    <row r="607" spans="12:12">
      <c r="L607"/>
    </row>
    <row r="608" spans="12:12">
      <c r="L608"/>
    </row>
    <row r="609" spans="12:12">
      <c r="L609"/>
    </row>
    <row r="610" spans="12:12">
      <c r="L610"/>
    </row>
    <row r="611" spans="12:12">
      <c r="L611"/>
    </row>
    <row r="612" spans="12:12">
      <c r="L612"/>
    </row>
    <row r="613" spans="12:12">
      <c r="L613"/>
    </row>
    <row r="614" spans="12:12">
      <c r="L614"/>
    </row>
    <row r="615" spans="12:12">
      <c r="L615"/>
    </row>
    <row r="616" spans="12:12">
      <c r="L616"/>
    </row>
    <row r="617" spans="12:12">
      <c r="L617"/>
    </row>
    <row r="618" spans="12:12">
      <c r="L618"/>
    </row>
    <row r="619" spans="12:12">
      <c r="L619"/>
    </row>
    <row r="620" spans="12:12">
      <c r="L620"/>
    </row>
    <row r="621" spans="12:12">
      <c r="L621"/>
    </row>
    <row r="622" spans="12:12">
      <c r="L622"/>
    </row>
    <row r="623" spans="12:12">
      <c r="L623"/>
    </row>
    <row r="624" spans="12:12">
      <c r="L624"/>
    </row>
    <row r="625" spans="12:12">
      <c r="L625"/>
    </row>
    <row r="626" spans="12:12">
      <c r="L626"/>
    </row>
    <row r="627" spans="12:12">
      <c r="L627"/>
    </row>
    <row r="628" spans="12:12">
      <c r="L628"/>
    </row>
    <row r="629" spans="12:12">
      <c r="L629"/>
    </row>
    <row r="630" spans="12:12">
      <c r="L630"/>
    </row>
    <row r="631" spans="12:12">
      <c r="L631"/>
    </row>
    <row r="632" spans="12:12">
      <c r="L632"/>
    </row>
    <row r="633" spans="12:12">
      <c r="L633"/>
    </row>
    <row r="634" spans="12:12">
      <c r="L634"/>
    </row>
    <row r="635" spans="12:12">
      <c r="L635"/>
    </row>
    <row r="636" spans="12:12">
      <c r="L636"/>
    </row>
    <row r="637" spans="12:12">
      <c r="L637"/>
    </row>
    <row r="638" spans="12:12">
      <c r="L638"/>
    </row>
    <row r="639" spans="12:12">
      <c r="L639"/>
    </row>
    <row r="640" spans="12:12">
      <c r="L640"/>
    </row>
    <row r="641" spans="12:12">
      <c r="L641"/>
    </row>
    <row r="642" spans="12:12">
      <c r="L642"/>
    </row>
    <row r="643" spans="12:12">
      <c r="L643"/>
    </row>
    <row r="644" spans="12:12">
      <c r="L644"/>
    </row>
    <row r="645" spans="12:12">
      <c r="L645"/>
    </row>
    <row r="646" spans="12:12">
      <c r="L646"/>
    </row>
    <row r="647" spans="12:12">
      <c r="L647"/>
    </row>
    <row r="648" spans="12:12">
      <c r="L648"/>
    </row>
    <row r="649" spans="12:12">
      <c r="L649"/>
    </row>
    <row r="650" spans="12:12">
      <c r="L650"/>
    </row>
    <row r="651" spans="12:12">
      <c r="L651"/>
    </row>
    <row r="652" spans="12:12">
      <c r="L652"/>
    </row>
    <row r="653" spans="12:12">
      <c r="L653"/>
    </row>
    <row r="654" spans="12:12">
      <c r="L654"/>
    </row>
    <row r="655" spans="12:12">
      <c r="L655"/>
    </row>
    <row r="656" spans="12:12">
      <c r="L656"/>
    </row>
    <row r="657" spans="12:12">
      <c r="L657"/>
    </row>
    <row r="658" spans="12:12">
      <c r="L658"/>
    </row>
    <row r="659" spans="12:12">
      <c r="L659"/>
    </row>
    <row r="660" spans="12:12">
      <c r="L660"/>
    </row>
    <row r="661" spans="12:12">
      <c r="L661"/>
    </row>
    <row r="662" spans="12:12">
      <c r="L662"/>
    </row>
    <row r="663" spans="12:12">
      <c r="L663"/>
    </row>
    <row r="664" spans="12:12">
      <c r="L664"/>
    </row>
    <row r="665" spans="12:12">
      <c r="L665"/>
    </row>
    <row r="666" spans="12:12">
      <c r="L666"/>
    </row>
    <row r="667" spans="12:12">
      <c r="L667"/>
    </row>
    <row r="668" spans="12:12">
      <c r="L668"/>
    </row>
    <row r="669" spans="12:12">
      <c r="L669"/>
    </row>
    <row r="670" spans="12:12">
      <c r="L670"/>
    </row>
    <row r="671" spans="12:12">
      <c r="L671"/>
    </row>
    <row r="672" spans="12:12">
      <c r="L672"/>
    </row>
    <row r="673" spans="12:12">
      <c r="L673"/>
    </row>
    <row r="674" spans="12:12">
      <c r="L674"/>
    </row>
    <row r="675" spans="12:12">
      <c r="L675"/>
    </row>
    <row r="676" spans="12:12">
      <c r="L676"/>
    </row>
    <row r="677" spans="12:12">
      <c r="L677"/>
    </row>
    <row r="678" spans="12:12">
      <c r="L678"/>
    </row>
    <row r="679" spans="12:12">
      <c r="L679"/>
    </row>
    <row r="680" spans="12:12">
      <c r="L680"/>
    </row>
    <row r="681" spans="12:12">
      <c r="L681"/>
    </row>
    <row r="682" spans="12:12">
      <c r="L682"/>
    </row>
    <row r="683" spans="12:12">
      <c r="L683"/>
    </row>
    <row r="684" spans="12:12">
      <c r="L684"/>
    </row>
    <row r="685" spans="12:12">
      <c r="L685"/>
    </row>
    <row r="686" spans="12:12">
      <c r="L686"/>
    </row>
    <row r="687" spans="12:12">
      <c r="L687"/>
    </row>
    <row r="688" spans="12:12">
      <c r="L688"/>
    </row>
    <row r="689" spans="12:12">
      <c r="L689"/>
    </row>
    <row r="690" spans="12:12">
      <c r="L690"/>
    </row>
    <row r="691" spans="12:12">
      <c r="L691"/>
    </row>
    <row r="692" spans="12:12">
      <c r="L692"/>
    </row>
    <row r="693" spans="12:12">
      <c r="L693"/>
    </row>
    <row r="694" spans="12:12">
      <c r="L694"/>
    </row>
    <row r="695" spans="12:12">
      <c r="L695"/>
    </row>
    <row r="696" spans="12:12">
      <c r="L696"/>
    </row>
    <row r="697" spans="12:12">
      <c r="L697"/>
    </row>
    <row r="698" spans="12:12">
      <c r="L698"/>
    </row>
    <row r="699" spans="12:12">
      <c r="L699"/>
    </row>
    <row r="700" spans="12:12">
      <c r="L700"/>
    </row>
    <row r="701" spans="12:12">
      <c r="L701"/>
    </row>
    <row r="702" spans="12:12">
      <c r="L702"/>
    </row>
    <row r="703" spans="12:12">
      <c r="L703"/>
    </row>
    <row r="704" spans="12:12">
      <c r="L704"/>
    </row>
    <row r="705" spans="12:12">
      <c r="L705"/>
    </row>
    <row r="706" spans="12:12">
      <c r="L706"/>
    </row>
    <row r="707" spans="12:12">
      <c r="L707"/>
    </row>
    <row r="708" spans="12:12">
      <c r="L708"/>
    </row>
    <row r="709" spans="12:12">
      <c r="L709"/>
    </row>
    <row r="710" spans="12:12">
      <c r="L710"/>
    </row>
    <row r="711" spans="12:12">
      <c r="L711"/>
    </row>
    <row r="712" spans="12:12">
      <c r="L712"/>
    </row>
    <row r="713" spans="12:12">
      <c r="L713"/>
    </row>
    <row r="714" spans="12:12">
      <c r="L714"/>
    </row>
    <row r="715" spans="12:12">
      <c r="L715"/>
    </row>
    <row r="716" spans="12:12">
      <c r="L716"/>
    </row>
    <row r="717" spans="12:12">
      <c r="L717"/>
    </row>
    <row r="718" spans="12:12">
      <c r="L718"/>
    </row>
    <row r="719" spans="12:12">
      <c r="L719"/>
    </row>
    <row r="720" spans="12:12">
      <c r="L720"/>
    </row>
    <row r="721" spans="12:12">
      <c r="L721"/>
    </row>
    <row r="722" spans="12:12">
      <c r="L722"/>
    </row>
    <row r="723" spans="12:12">
      <c r="L723"/>
    </row>
    <row r="724" spans="12:12">
      <c r="L724"/>
    </row>
    <row r="725" spans="12:12">
      <c r="L725"/>
    </row>
    <row r="726" spans="12:12">
      <c r="L726"/>
    </row>
    <row r="727" spans="12:12">
      <c r="L727"/>
    </row>
    <row r="728" spans="12:12">
      <c r="L728"/>
    </row>
    <row r="729" spans="12:12">
      <c r="L729"/>
    </row>
    <row r="730" spans="12:12">
      <c r="L730"/>
    </row>
    <row r="731" spans="12:12">
      <c r="L731"/>
    </row>
    <row r="732" spans="12:12">
      <c r="L732"/>
    </row>
    <row r="733" spans="12:12">
      <c r="L733"/>
    </row>
    <row r="734" spans="12:12">
      <c r="L734"/>
    </row>
    <row r="735" spans="12:12">
      <c r="L735"/>
    </row>
    <row r="736" spans="12:12">
      <c r="L736"/>
    </row>
    <row r="737" spans="12:12">
      <c r="L737"/>
    </row>
    <row r="738" spans="12:12">
      <c r="L738"/>
    </row>
    <row r="739" spans="12:12">
      <c r="L739"/>
    </row>
    <row r="740" spans="12:12">
      <c r="L740"/>
    </row>
    <row r="741" spans="12:12">
      <c r="L741"/>
    </row>
    <row r="742" spans="12:12">
      <c r="L742"/>
    </row>
    <row r="743" spans="12:12">
      <c r="L743"/>
    </row>
    <row r="744" spans="12:12">
      <c r="L744"/>
    </row>
    <row r="745" spans="12:12">
      <c r="L745"/>
    </row>
    <row r="746" spans="12:12">
      <c r="L746"/>
    </row>
    <row r="747" spans="12:12">
      <c r="L747"/>
    </row>
    <row r="748" spans="12:12">
      <c r="L748"/>
    </row>
    <row r="749" spans="12:12">
      <c r="L749"/>
    </row>
    <row r="750" spans="12:12">
      <c r="L750"/>
    </row>
    <row r="751" spans="12:12">
      <c r="L751"/>
    </row>
    <row r="752" spans="12:12">
      <c r="L752"/>
    </row>
    <row r="753" spans="12:12">
      <c r="L753"/>
    </row>
    <row r="754" spans="12:12">
      <c r="L754"/>
    </row>
    <row r="755" spans="12:12">
      <c r="L755"/>
    </row>
    <row r="756" spans="12:12">
      <c r="L756"/>
    </row>
    <row r="757" spans="12:12">
      <c r="L757"/>
    </row>
    <row r="758" spans="12:12">
      <c r="L758"/>
    </row>
    <row r="759" spans="12:12">
      <c r="L759"/>
    </row>
    <row r="760" spans="12:12">
      <c r="L760"/>
    </row>
    <row r="761" spans="12:12">
      <c r="L761"/>
    </row>
    <row r="762" spans="12:12">
      <c r="L762"/>
    </row>
    <row r="763" spans="12:12">
      <c r="L763"/>
    </row>
    <row r="764" spans="12:12">
      <c r="L764"/>
    </row>
    <row r="765" spans="12:12">
      <c r="L765"/>
    </row>
    <row r="766" spans="12:12">
      <c r="L766"/>
    </row>
    <row r="767" spans="12:12">
      <c r="L767"/>
    </row>
    <row r="768" spans="12:12">
      <c r="L768"/>
    </row>
    <row r="769" spans="12:12">
      <c r="L769"/>
    </row>
    <row r="770" spans="12:12">
      <c r="L770"/>
    </row>
    <row r="771" spans="12:12">
      <c r="L771"/>
    </row>
    <row r="772" spans="12:12">
      <c r="L772"/>
    </row>
    <row r="773" spans="12:12">
      <c r="L773"/>
    </row>
    <row r="774" spans="12:12">
      <c r="L774"/>
    </row>
    <row r="775" spans="12:12">
      <c r="L775"/>
    </row>
    <row r="776" spans="12:12">
      <c r="L776"/>
    </row>
    <row r="777" spans="12:12">
      <c r="L777"/>
    </row>
    <row r="778" spans="12:12">
      <c r="L778"/>
    </row>
    <row r="779" spans="12:12">
      <c r="L779"/>
    </row>
    <row r="780" spans="12:12">
      <c r="L780"/>
    </row>
    <row r="781" spans="12:12">
      <c r="L781"/>
    </row>
    <row r="782" spans="12:12">
      <c r="L782"/>
    </row>
    <row r="783" spans="12:12">
      <c r="L783"/>
    </row>
    <row r="784" spans="12:12">
      <c r="L784"/>
    </row>
    <row r="785" spans="12:12">
      <c r="L785"/>
    </row>
    <row r="786" spans="12:12">
      <c r="L786"/>
    </row>
    <row r="787" spans="12:12">
      <c r="L787"/>
    </row>
    <row r="788" spans="12:12">
      <c r="L788"/>
    </row>
    <row r="789" spans="12:12">
      <c r="L789"/>
    </row>
    <row r="790" spans="12:12">
      <c r="L790"/>
    </row>
    <row r="791" spans="12:12">
      <c r="L791"/>
    </row>
    <row r="792" spans="12:12">
      <c r="L792"/>
    </row>
    <row r="793" spans="12:12">
      <c r="L793"/>
    </row>
    <row r="794" spans="12:12">
      <c r="L794"/>
    </row>
    <row r="795" spans="12:12">
      <c r="L795"/>
    </row>
    <row r="796" spans="12:12">
      <c r="L796"/>
    </row>
    <row r="797" spans="12:12">
      <c r="L797"/>
    </row>
    <row r="798" spans="12:12">
      <c r="L798"/>
    </row>
    <row r="799" spans="12:12">
      <c r="L799"/>
    </row>
    <row r="800" spans="12:12">
      <c r="L800"/>
    </row>
    <row r="801" spans="12:12">
      <c r="L801"/>
    </row>
  </sheetData>
  <phoneticPr fontId="0" type="noConversion"/>
  <printOptions horizontalCentered="1"/>
  <pageMargins left="0.39370078740157483" right="0.39370078740157483" top="0.78740157480314965" bottom="0.39370078740157483" header="0" footer="0"/>
  <pageSetup paperSize="9" orientation="landscape" horizontalDpi="360" verticalDpi="360" r:id="rId1"/>
  <headerFooter alignWithMargins="0">
    <oddFooter>Página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M97"/>
  <sheetViews>
    <sheetView view="pageBreakPreview" zoomScale="60" zoomScaleNormal="66" workbookViewId="0">
      <selection activeCell="F18" sqref="F18"/>
    </sheetView>
  </sheetViews>
  <sheetFormatPr defaultColWidth="11.42578125" defaultRowHeight="12.75"/>
  <cols>
    <col min="1" max="1" width="6.85546875" style="20" customWidth="1"/>
    <col min="2" max="2" width="15.28515625" style="20" bestFit="1" customWidth="1"/>
    <col min="3" max="3" width="38.28515625" style="19" customWidth="1"/>
    <col min="4" max="4" width="16.42578125" style="19" customWidth="1"/>
    <col min="5" max="6" width="11.85546875" style="19" customWidth="1"/>
    <col min="7" max="7" width="10.85546875" style="81" customWidth="1"/>
    <col min="8" max="8" width="11" style="19" customWidth="1"/>
    <col min="9" max="9" width="12" style="19" customWidth="1"/>
    <col min="10" max="10" width="11.85546875" style="19" customWidth="1"/>
    <col min="11" max="11" width="14.7109375" style="19" customWidth="1"/>
    <col min="12" max="12" width="7.85546875" style="19" bestFit="1" customWidth="1"/>
    <col min="13" max="13" width="9.140625" style="120" customWidth="1"/>
    <col min="14" max="14" width="4.28515625" style="19" bestFit="1" customWidth="1"/>
    <col min="15" max="15" width="6.28515625" style="94" customWidth="1"/>
    <col min="16" max="16" width="6.28515625" style="93" customWidth="1"/>
    <col min="17" max="21" width="3.5703125" style="19" customWidth="1"/>
    <col min="22" max="22" width="7" style="20" bestFit="1" customWidth="1"/>
    <col min="23" max="23" width="6.7109375" style="19" bestFit="1" customWidth="1"/>
    <col min="24" max="24" width="6.7109375" style="19" customWidth="1"/>
    <col min="25" max="25" width="7" style="20" bestFit="1" customWidth="1"/>
    <col min="26" max="26" width="7.140625" style="20" bestFit="1" customWidth="1"/>
    <col min="27" max="27" width="7" style="19" bestFit="1" customWidth="1"/>
    <col min="28" max="28" width="5.140625" style="19" customWidth="1"/>
    <col min="29" max="29" width="8.140625" style="19" customWidth="1"/>
    <col min="30" max="30" width="5.140625" style="19" customWidth="1"/>
    <col min="31" max="35" width="5.5703125" style="19" customWidth="1"/>
    <col min="36" max="36" width="7.5703125" style="19" customWidth="1"/>
    <col min="37" max="37" width="6.140625" style="19" customWidth="1"/>
    <col min="38" max="38" width="4.42578125" style="19" customWidth="1"/>
    <col min="39" max="39" width="21.42578125" style="19" customWidth="1"/>
    <col min="40" max="41" width="5.140625" style="19" customWidth="1"/>
    <col min="42" max="42" width="7" style="19" bestFit="1" customWidth="1"/>
    <col min="43" max="43" width="7.140625" style="19" bestFit="1" customWidth="1"/>
    <col min="44" max="44" width="9.140625" style="19" customWidth="1"/>
    <col min="45" max="45" width="6.140625" style="19" bestFit="1" customWidth="1"/>
    <col min="46" max="46" width="7" style="19" bestFit="1" customWidth="1"/>
    <col min="47" max="47" width="5" style="19" bestFit="1" customWidth="1"/>
    <col min="48" max="48" width="6.140625" style="19" bestFit="1" customWidth="1"/>
    <col min="49" max="49" width="7" style="19" bestFit="1" customWidth="1"/>
    <col min="50" max="50" width="5" style="19" bestFit="1" customWidth="1"/>
    <col min="51" max="51" width="6.140625" style="19" bestFit="1" customWidth="1"/>
    <col min="52" max="52" width="7" style="19" bestFit="1" customWidth="1"/>
    <col min="53" max="53" width="5" style="19" bestFit="1" customWidth="1"/>
    <col min="54" max="54" width="6.140625" style="19" bestFit="1" customWidth="1"/>
    <col min="55" max="55" width="7" style="19" bestFit="1" customWidth="1"/>
    <col min="56" max="56" width="5" style="19" bestFit="1" customWidth="1"/>
    <col min="57" max="57" width="6.140625" style="19" bestFit="1" customWidth="1"/>
    <col min="58" max="58" width="7" style="19" bestFit="1" customWidth="1"/>
    <col min="59" max="59" width="6" style="19" bestFit="1" customWidth="1"/>
    <col min="60" max="60" width="6.140625" style="19" bestFit="1" customWidth="1"/>
    <col min="61" max="61" width="7" style="19" bestFit="1" customWidth="1"/>
    <col min="62" max="62" width="5" style="19" bestFit="1" customWidth="1"/>
    <col min="63" max="63" width="6.140625" style="19" bestFit="1" customWidth="1"/>
    <col min="64" max="64" width="7" style="19" bestFit="1" customWidth="1"/>
    <col min="65" max="65" width="5" style="19" bestFit="1" customWidth="1"/>
    <col min="66" max="66" width="6.140625" style="19" bestFit="1" customWidth="1"/>
    <col min="67" max="67" width="7" style="19" bestFit="1" customWidth="1"/>
    <col min="68" max="68" width="5" style="19" bestFit="1" customWidth="1"/>
    <col min="69" max="69" width="6.140625" style="19" bestFit="1" customWidth="1"/>
    <col min="70" max="70" width="7" style="19" bestFit="1" customWidth="1"/>
    <col min="71" max="71" width="5" style="19" bestFit="1" customWidth="1"/>
    <col min="72" max="72" width="6.140625" style="19" bestFit="1" customWidth="1"/>
    <col min="73" max="73" width="7" style="19" bestFit="1" customWidth="1"/>
    <col min="74" max="74" width="5" style="19" bestFit="1" customWidth="1"/>
    <col min="75" max="75" width="6.140625" style="19" bestFit="1" customWidth="1"/>
    <col min="76" max="76" width="7" style="19" bestFit="1" customWidth="1"/>
    <col min="77" max="77" width="5" style="19" bestFit="1" customWidth="1"/>
    <col min="78" max="78" width="6.140625" style="19" bestFit="1" customWidth="1"/>
    <col min="79" max="79" width="7" style="19" bestFit="1" customWidth="1"/>
    <col min="80" max="80" width="5" style="19" bestFit="1" customWidth="1"/>
    <col min="81" max="81" width="6.140625" style="19" bestFit="1" customWidth="1"/>
    <col min="82" max="82" width="7" style="19" bestFit="1" customWidth="1"/>
    <col min="83" max="83" width="5" style="19" bestFit="1" customWidth="1"/>
    <col min="84" max="84" width="6.140625" style="19" bestFit="1" customWidth="1"/>
    <col min="85" max="85" width="7" style="19" bestFit="1" customWidth="1"/>
    <col min="86" max="86" width="6" style="19" bestFit="1" customWidth="1"/>
    <col min="87" max="87" width="6.140625" style="19" bestFit="1" customWidth="1"/>
    <col min="88" max="88" width="7" style="19" bestFit="1" customWidth="1"/>
    <col min="89" max="89" width="6" style="19" bestFit="1" customWidth="1"/>
    <col min="90" max="90" width="6.140625" style="19" bestFit="1" customWidth="1"/>
    <col min="91" max="91" width="7" style="19" bestFit="1" customWidth="1"/>
    <col min="92" max="92" width="5" style="19" bestFit="1" customWidth="1"/>
    <col min="93" max="93" width="6.140625" style="19" bestFit="1" customWidth="1"/>
    <col min="94" max="94" width="7" style="19" bestFit="1" customWidth="1"/>
    <col min="95" max="95" width="6" style="19" bestFit="1" customWidth="1"/>
    <col min="96" max="96" width="6.140625" style="19" bestFit="1" customWidth="1"/>
    <col min="97" max="97" width="7" style="19" bestFit="1" customWidth="1"/>
    <col min="98" max="98" width="5" style="19" bestFit="1" customWidth="1"/>
    <col min="99" max="99" width="6.140625" style="19" bestFit="1" customWidth="1"/>
    <col min="100" max="100" width="7" style="19" bestFit="1" customWidth="1"/>
    <col min="101" max="101" width="5" style="19" bestFit="1" customWidth="1"/>
    <col min="102" max="102" width="6.140625" style="19" bestFit="1" customWidth="1"/>
    <col min="103" max="103" width="7" style="19" bestFit="1" customWidth="1"/>
    <col min="104" max="104" width="6" style="19" bestFit="1" customWidth="1"/>
    <col min="105" max="105" width="6.140625" style="19" bestFit="1" customWidth="1"/>
    <col min="106" max="106" width="7" style="19" bestFit="1" customWidth="1"/>
    <col min="107" max="16384" width="11.42578125" style="19"/>
  </cols>
  <sheetData>
    <row r="1" spans="1:91">
      <c r="E1" s="93"/>
      <c r="F1" s="93"/>
      <c r="G1" s="121"/>
      <c r="H1" s="93"/>
      <c r="J1" s="93"/>
      <c r="M1" s="19"/>
      <c r="N1" s="94"/>
      <c r="O1" s="94">
        <v>1</v>
      </c>
      <c r="P1" s="93">
        <v>250</v>
      </c>
      <c r="U1" s="20"/>
      <c r="V1" s="19"/>
      <c r="X1" s="20"/>
      <c r="Z1" s="93"/>
      <c r="AB1" s="93"/>
      <c r="AG1" s="93"/>
      <c r="AM1" s="93"/>
    </row>
    <row r="2" spans="1:91">
      <c r="A2" s="20">
        <f>MATCH("final",9:9,0)</f>
        <v>7</v>
      </c>
      <c r="E2" s="97"/>
      <c r="F2" s="97"/>
      <c r="G2" s="122"/>
      <c r="H2" s="97"/>
      <c r="J2" s="98"/>
      <c r="M2" s="19"/>
      <c r="N2" s="94"/>
      <c r="O2" s="94">
        <v>2</v>
      </c>
      <c r="P2" s="93">
        <v>170</v>
      </c>
      <c r="U2" s="20"/>
      <c r="V2" s="19"/>
      <c r="X2" s="20"/>
      <c r="Z2" s="19"/>
    </row>
    <row r="3" spans="1:91" ht="21" customHeight="1">
      <c r="A3" s="49" t="s">
        <v>176</v>
      </c>
      <c r="B3" s="54"/>
      <c r="E3" s="91" t="s">
        <v>25</v>
      </c>
      <c r="H3" s="99"/>
      <c r="I3" s="30"/>
      <c r="J3" s="50"/>
      <c r="K3" s="100"/>
      <c r="L3" s="101"/>
      <c r="M3" s="101"/>
      <c r="N3" s="94"/>
      <c r="O3" s="94">
        <v>3</v>
      </c>
      <c r="P3" s="93">
        <v>90</v>
      </c>
      <c r="U3" s="20"/>
      <c r="V3" s="19"/>
      <c r="X3" s="20"/>
      <c r="Z3" s="19"/>
      <c r="AI3" s="20"/>
    </row>
    <row r="4" spans="1:91" ht="15.75">
      <c r="A4" s="49" t="s">
        <v>38</v>
      </c>
      <c r="E4" s="6"/>
      <c r="F4" s="102"/>
      <c r="G4" s="123"/>
      <c r="I4" s="18" t="s">
        <v>72</v>
      </c>
      <c r="J4" s="51"/>
      <c r="L4" s="101"/>
      <c r="M4" s="101"/>
      <c r="N4" s="94"/>
      <c r="O4" s="94">
        <v>4</v>
      </c>
      <c r="P4" s="93">
        <v>0</v>
      </c>
      <c r="U4" s="20"/>
      <c r="V4" s="19"/>
      <c r="X4" s="20"/>
      <c r="Z4" s="19"/>
      <c r="AI4" s="20"/>
    </row>
    <row r="5" spans="1:91" ht="15.75">
      <c r="A5" s="49" t="s">
        <v>162</v>
      </c>
      <c r="B5" s="54"/>
      <c r="E5" s="52" t="s">
        <v>16</v>
      </c>
      <c r="F5" s="49" t="s">
        <v>29</v>
      </c>
      <c r="G5" s="124"/>
      <c r="H5" s="20"/>
      <c r="I5" s="30"/>
      <c r="J5" s="30"/>
      <c r="K5" s="30"/>
      <c r="L5" s="21"/>
      <c r="M5" s="21"/>
      <c r="N5" s="94"/>
      <c r="O5" s="94">
        <v>5</v>
      </c>
      <c r="P5" s="93">
        <v>0</v>
      </c>
      <c r="U5" s="20"/>
      <c r="V5" s="19"/>
      <c r="X5" s="20"/>
      <c r="Z5" s="19"/>
      <c r="AI5" s="20"/>
    </row>
    <row r="6" spans="1:91">
      <c r="A6" s="1"/>
      <c r="B6" s="54"/>
      <c r="E6" s="18" t="s">
        <v>27</v>
      </c>
      <c r="F6" s="315">
        <f ca="1">NOW()</f>
        <v>41494.655080439814</v>
      </c>
      <c r="G6" s="315"/>
      <c r="H6" s="315"/>
      <c r="I6" s="276"/>
      <c r="J6" s="276"/>
      <c r="K6" s="276"/>
      <c r="L6" s="276"/>
      <c r="M6" s="276"/>
      <c r="N6" s="276"/>
      <c r="O6" s="94">
        <v>6</v>
      </c>
      <c r="P6" s="93">
        <v>0</v>
      </c>
      <c r="Q6" s="20"/>
    </row>
    <row r="7" spans="1:91">
      <c r="E7" s="21"/>
      <c r="F7" s="103"/>
      <c r="G7" s="125"/>
      <c r="H7" s="103"/>
      <c r="I7" s="21"/>
      <c r="L7" s="20"/>
      <c r="M7" s="20"/>
      <c r="O7" s="129">
        <v>0</v>
      </c>
      <c r="P7" s="130">
        <v>0</v>
      </c>
      <c r="V7" s="19"/>
      <c r="Y7" s="19"/>
      <c r="Z7" s="19"/>
    </row>
    <row r="8" spans="1:91">
      <c r="E8" s="141"/>
      <c r="F8" s="201"/>
      <c r="G8" s="143"/>
      <c r="H8"/>
      <c r="I8"/>
      <c r="J8" s="20"/>
      <c r="K8" s="20"/>
      <c r="M8" s="19"/>
      <c r="O8" s="19"/>
      <c r="P8" s="19"/>
      <c r="V8" s="19"/>
      <c r="Y8" s="19"/>
      <c r="Z8" s="19"/>
    </row>
    <row r="9" spans="1:91" s="29" customFormat="1">
      <c r="A9" s="16" t="s">
        <v>6</v>
      </c>
      <c r="B9" s="16" t="s">
        <v>4</v>
      </c>
      <c r="C9" s="22" t="s">
        <v>7</v>
      </c>
      <c r="D9" s="144" t="s">
        <v>36</v>
      </c>
      <c r="E9" s="108" t="s">
        <v>37</v>
      </c>
      <c r="F9" s="109" t="s">
        <v>31</v>
      </c>
      <c r="G9" s="243" t="s">
        <v>0</v>
      </c>
      <c r="H9" s="107" t="s">
        <v>1</v>
      </c>
      <c r="I9" s="36" t="s">
        <v>32</v>
      </c>
      <c r="J9" s="23"/>
      <c r="K9" s="2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22"/>
      <c r="Y9" s="9"/>
      <c r="Z9" s="9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</row>
    <row r="10" spans="1:91">
      <c r="A10" s="24"/>
      <c r="B10" s="24"/>
      <c r="C10" s="24"/>
      <c r="D10" s="24"/>
      <c r="E10" s="111"/>
      <c r="F10" s="110"/>
      <c r="G10" s="127"/>
      <c r="H10" s="111"/>
      <c r="I10" s="112"/>
      <c r="J10" s="24"/>
      <c r="K10" s="24"/>
      <c r="L10" s="24"/>
      <c r="M10" s="19"/>
      <c r="O10" s="19"/>
      <c r="P10" s="24"/>
      <c r="Q10" s="24"/>
      <c r="R10" s="24"/>
      <c r="S10" s="24"/>
      <c r="T10" s="24"/>
      <c r="U10" s="24"/>
      <c r="V10" s="19"/>
      <c r="W10" s="25"/>
      <c r="X10" s="26"/>
      <c r="Y10" s="24"/>
      <c r="Z10" s="24"/>
    </row>
    <row r="11" spans="1:91" s="29" customFormat="1">
      <c r="A11" s="274">
        <v>301</v>
      </c>
      <c r="B11" s="212" t="str">
        <f>IF(ISBLANK(A11),"",VLOOKUP(A11,piloci!B1:C17,2,0))</f>
        <v>POLSKA</v>
      </c>
      <c r="C11" s="89" t="str">
        <f>IF(ISBLANK(A11),"",VLOOKUP(A11,piloci!B9:D25,3,0))</f>
        <v>BÓGDAŁ DARIUSZ / GĘBAŁA BARBARA</v>
      </c>
      <c r="D11" s="131">
        <v>1</v>
      </c>
      <c r="E11" s="114">
        <f t="shared" ref="E11:E17" si="0">IF(ISBLANK(D11),0,VLOOKUP(D11,$O$1:$P$7,2,0))</f>
        <v>250</v>
      </c>
      <c r="F11" s="115"/>
      <c r="G11" s="128">
        <f t="shared" ref="G11:G17" si="1">IF(ISBLANK(B11),"",IF(F11&gt;1,IF(E11-F11&lt;0,0,E11-F11),ROUND(E11*(1-F11),0)))</f>
        <v>250</v>
      </c>
      <c r="H11" s="90">
        <f t="shared" ref="H11:H17" ca="1" si="2">RANK(G11,OFFSET(G$11,0,0,Npil,1),0)</f>
        <v>1</v>
      </c>
      <c r="I11" s="116"/>
      <c r="J11" s="68"/>
      <c r="K11" s="68"/>
    </row>
    <row r="12" spans="1:91" s="29" customFormat="1">
      <c r="A12" s="274">
        <v>302</v>
      </c>
      <c r="B12" s="212" t="str">
        <f>IF(ISBLANK(A12),"",VLOOKUP(A12,piloci!B2:C18,2,0))</f>
        <v>POLSKA</v>
      </c>
      <c r="C12" s="89" t="str">
        <f>IF(ISBLANK(A12),"",VLOOKUP(A12,piloci!B10:D26,3,0))</f>
        <v>BARCZYŃSKI MAREK/BARA VIOLETTA</v>
      </c>
      <c r="D12" s="131">
        <v>1</v>
      </c>
      <c r="E12" s="114">
        <f t="shared" si="0"/>
        <v>250</v>
      </c>
      <c r="F12" s="115"/>
      <c r="G12" s="128">
        <f t="shared" si="1"/>
        <v>250</v>
      </c>
      <c r="H12" s="90">
        <f t="shared" ca="1" si="2"/>
        <v>1</v>
      </c>
      <c r="I12" s="116"/>
      <c r="J12" s="68"/>
      <c r="K12" s="68"/>
    </row>
    <row r="13" spans="1:91" s="29" customFormat="1">
      <c r="A13" s="274">
        <v>303</v>
      </c>
      <c r="B13" s="212" t="str">
        <f>IF(ISBLANK(A13),"",VLOOKUP(A13,piloci!B3:C19,2,0))</f>
        <v>POLSKA</v>
      </c>
      <c r="C13" s="89" t="str">
        <f>IF(ISBLANK(A13),"",VLOOKUP(A13,piloci!B11:D27,3,0))</f>
        <v>KRUPA PIOTR / KRUPA AGNIESZKA</v>
      </c>
      <c r="D13" s="131">
        <v>1</v>
      </c>
      <c r="E13" s="114">
        <f t="shared" si="0"/>
        <v>250</v>
      </c>
      <c r="F13" s="115"/>
      <c r="G13" s="128">
        <f t="shared" si="1"/>
        <v>250</v>
      </c>
      <c r="H13" s="90">
        <f t="shared" ca="1" si="2"/>
        <v>1</v>
      </c>
      <c r="I13" s="116"/>
      <c r="J13" s="68"/>
      <c r="K13" s="68"/>
    </row>
    <row r="14" spans="1:91" s="29" customFormat="1">
      <c r="A14" s="274">
        <v>304</v>
      </c>
      <c r="B14" s="212" t="str">
        <f>IF(ISBLANK(A14),"",VLOOKUP(A14,piloci!B4:C20,2,0))</f>
        <v>POLSKA</v>
      </c>
      <c r="C14" s="89" t="str">
        <f>IF(ISBLANK(A14),"",VLOOKUP(A14,piloci!B12:D28,3,0))</f>
        <v xml:space="preserve">BALCERZEWSKI  JAROSŁAW  / KŁOSS MAGDALENA </v>
      </c>
      <c r="D14" s="131">
        <v>1</v>
      </c>
      <c r="E14" s="114">
        <f t="shared" si="0"/>
        <v>250</v>
      </c>
      <c r="F14" s="115"/>
      <c r="G14" s="128">
        <f t="shared" si="1"/>
        <v>250</v>
      </c>
      <c r="H14" s="90">
        <f t="shared" ca="1" si="2"/>
        <v>1</v>
      </c>
      <c r="I14" s="116"/>
      <c r="J14" s="68"/>
      <c r="K14" s="68"/>
    </row>
    <row r="15" spans="1:91" s="29" customFormat="1">
      <c r="A15" s="274">
        <v>305</v>
      </c>
      <c r="B15" s="212" t="str">
        <f>IF(ISBLANK(A15),"",VLOOKUP(A15,piloci!B5:C21,2,0))</f>
        <v>RUSSIA</v>
      </c>
      <c r="C15" s="89" t="str">
        <f>IF(ISBLANK(A15),"",VLOOKUP(A15,piloci!B13:D29,3,0))</f>
        <v>EKIMOV KIRILL / SHARAPOW ANATOLY</v>
      </c>
      <c r="D15" s="131">
        <v>1</v>
      </c>
      <c r="E15" s="114">
        <f t="shared" si="0"/>
        <v>250</v>
      </c>
      <c r="F15" s="115"/>
      <c r="G15" s="128">
        <f t="shared" si="1"/>
        <v>250</v>
      </c>
      <c r="H15" s="90">
        <f t="shared" ca="1" si="2"/>
        <v>1</v>
      </c>
      <c r="I15" s="116"/>
      <c r="J15" s="68"/>
      <c r="K15" s="68"/>
      <c r="AM15" s="75"/>
      <c r="AN15" s="75"/>
      <c r="AP15" s="75"/>
      <c r="AQ15" s="75"/>
      <c r="AS15" s="75"/>
      <c r="AT15" s="75"/>
      <c r="AV15" s="75"/>
      <c r="AW15" s="75"/>
      <c r="AY15" s="75"/>
      <c r="AZ15" s="75"/>
      <c r="BB15" s="75"/>
      <c r="BC15" s="75"/>
      <c r="BE15" s="75"/>
      <c r="BF15" s="75"/>
      <c r="BH15" s="75"/>
      <c r="BI15" s="75"/>
      <c r="BK15" s="75"/>
      <c r="BL15" s="75"/>
      <c r="BN15" s="75"/>
      <c r="BO15" s="75"/>
      <c r="BQ15" s="75"/>
      <c r="BR15" s="75"/>
      <c r="BT15" s="75"/>
      <c r="BU15" s="75"/>
      <c r="BW15" s="75"/>
      <c r="BX15" s="75"/>
      <c r="BZ15" s="75"/>
      <c r="CA15" s="75"/>
      <c r="CC15" s="75"/>
      <c r="CD15" s="75"/>
      <c r="CF15" s="75"/>
      <c r="CG15" s="75"/>
      <c r="CI15" s="75"/>
      <c r="CJ15" s="75"/>
      <c r="CL15" s="75"/>
      <c r="CM15" s="75"/>
    </row>
    <row r="16" spans="1:91" s="29" customFormat="1">
      <c r="A16" s="249">
        <v>316</v>
      </c>
      <c r="B16" s="212" t="str">
        <f>IF(ISBLANK(A16),"",VLOOKUP(A16,piloci!B6:C22,2,0))</f>
        <v>POLSKA</v>
      </c>
      <c r="C16" s="89" t="str">
        <f>IF(ISBLANK(A16),"",VLOOKUP(A16,piloci!B14:D30,3,0))</f>
        <v>WALKOWIAK DANIEL / WALKOWIAK ROMAN</v>
      </c>
      <c r="D16" s="131">
        <v>1</v>
      </c>
      <c r="E16" s="114">
        <f t="shared" si="0"/>
        <v>250</v>
      </c>
      <c r="F16" s="115"/>
      <c r="G16" s="128">
        <f t="shared" si="1"/>
        <v>250</v>
      </c>
      <c r="H16" s="90">
        <f t="shared" ca="1" si="2"/>
        <v>1</v>
      </c>
      <c r="I16" s="116"/>
      <c r="J16" s="68"/>
      <c r="K16" s="68"/>
    </row>
    <row r="17" spans="1:26" s="261" customFormat="1">
      <c r="A17" s="249">
        <v>211</v>
      </c>
      <c r="B17" s="212" t="str">
        <f>IF(ISBLANK(A17),"",VLOOKUP(A17,piloci!B7:C23,2,0))</f>
        <v>POLSKA</v>
      </c>
      <c r="C17" s="89" t="str">
        <f>IF(ISBLANK(A17),"",VLOOKUP(A17,piloci!B15:D31,3,0))</f>
        <v>TOMASZ KRZYSZTOF / IRENEUSZ WĄTROBA</v>
      </c>
      <c r="D17" s="254">
        <v>1</v>
      </c>
      <c r="E17" s="255">
        <f t="shared" si="0"/>
        <v>250</v>
      </c>
      <c r="F17" s="256"/>
      <c r="G17" s="257">
        <f t="shared" si="1"/>
        <v>250</v>
      </c>
      <c r="H17" s="258">
        <f t="shared" ca="1" si="2"/>
        <v>1</v>
      </c>
      <c r="I17" s="259"/>
      <c r="J17" s="260"/>
      <c r="K17" s="260"/>
    </row>
    <row r="18" spans="1:26" s="261" customFormat="1">
      <c r="A18" s="249">
        <v>666</v>
      </c>
      <c r="B18" s="212" t="str">
        <f>IF(ISBLANK(A18),"",VLOOKUP(A18,piloci!B8:C24,2,0))</f>
        <v>ČESKÁ REPUBLIKA/POLSKA</v>
      </c>
      <c r="C18" s="89" t="str">
        <f>IF(ISBLANK(A18),"",VLOOKUP(A18,piloci!B16:D32,3,0))</f>
        <v>ZAWORKA/KACZYŃSKA</v>
      </c>
      <c r="D18" s="254"/>
      <c r="E18" s="255">
        <f t="shared" ref="E18" si="3">IF(ISBLANK(D18),0,VLOOKUP(D18,$O$1:$P$7,2,0))</f>
        <v>0</v>
      </c>
      <c r="F18" s="256"/>
      <c r="G18" s="257">
        <f t="shared" ref="G18" si="4">IF(ISBLANK(B18),"",IF(F18&gt;1,IF(E18-F18&lt;0,0,E18-F18),ROUND(E18*(1-F18),0)))</f>
        <v>0</v>
      </c>
      <c r="H18" s="258">
        <f t="shared" ref="H18" ca="1" si="5">RANK(G18,OFFSET(G$11,0,0,Npil,1),0)</f>
        <v>8</v>
      </c>
      <c r="I18" s="259"/>
      <c r="J18" s="260"/>
      <c r="K18" s="260"/>
    </row>
    <row r="19" spans="1:26">
      <c r="A19" s="61"/>
    </row>
    <row r="20" spans="1:26">
      <c r="A20" s="61"/>
    </row>
    <row r="21" spans="1:26">
      <c r="A21" s="61"/>
    </row>
    <row r="22" spans="1:26">
      <c r="A22" s="61"/>
    </row>
    <row r="23" spans="1:26">
      <c r="A23" s="61"/>
    </row>
    <row r="24" spans="1:26">
      <c r="A24" s="61"/>
      <c r="B24" s="19"/>
      <c r="G24" s="19"/>
      <c r="M24" s="19"/>
      <c r="O24" s="19"/>
      <c r="P24" s="19"/>
      <c r="V24" s="19"/>
      <c r="Y24" s="19"/>
      <c r="Z24" s="19"/>
    </row>
    <row r="25" spans="1:26">
      <c r="A25" s="61"/>
      <c r="B25" s="19"/>
      <c r="G25" s="19"/>
      <c r="M25" s="19"/>
      <c r="O25" s="19"/>
      <c r="P25" s="19"/>
      <c r="V25" s="19"/>
      <c r="Y25" s="19"/>
      <c r="Z25" s="19"/>
    </row>
    <row r="26" spans="1:26">
      <c r="A26" s="61"/>
      <c r="B26" s="19"/>
      <c r="G26" s="19"/>
      <c r="M26" s="19"/>
      <c r="O26" s="19"/>
      <c r="P26" s="19"/>
      <c r="V26" s="19"/>
      <c r="Y26" s="19"/>
      <c r="Z26" s="19"/>
    </row>
    <row r="27" spans="1:26">
      <c r="A27" s="61"/>
      <c r="B27" s="19"/>
      <c r="G27" s="19"/>
      <c r="M27" s="19"/>
      <c r="O27" s="19"/>
      <c r="P27" s="19"/>
      <c r="V27" s="19"/>
      <c r="Y27" s="19"/>
      <c r="Z27" s="19"/>
    </row>
    <row r="28" spans="1:26">
      <c r="A28" s="61"/>
      <c r="B28" s="19"/>
      <c r="G28" s="19"/>
      <c r="M28" s="19"/>
      <c r="O28" s="19"/>
      <c r="P28" s="19"/>
      <c r="V28" s="19"/>
      <c r="Y28" s="19"/>
      <c r="Z28" s="19"/>
    </row>
    <row r="29" spans="1:26">
      <c r="A29" s="61"/>
      <c r="B29" s="19"/>
      <c r="G29" s="19"/>
      <c r="M29" s="19"/>
      <c r="O29" s="19"/>
      <c r="P29" s="19"/>
      <c r="V29" s="19"/>
      <c r="Y29" s="19"/>
      <c r="Z29" s="19"/>
    </row>
    <row r="30" spans="1:26">
      <c r="A30" s="61"/>
      <c r="B30" s="19"/>
      <c r="G30" s="19"/>
      <c r="M30" s="19"/>
      <c r="O30" s="19"/>
      <c r="P30" s="19"/>
      <c r="V30" s="19"/>
      <c r="Y30" s="19"/>
      <c r="Z30" s="19"/>
    </row>
    <row r="31" spans="1:26">
      <c r="A31" s="61"/>
      <c r="B31" s="19"/>
      <c r="G31" s="19"/>
      <c r="M31" s="19"/>
      <c r="O31" s="19"/>
      <c r="P31" s="19"/>
      <c r="V31" s="19"/>
      <c r="Y31" s="19"/>
      <c r="Z31" s="19"/>
    </row>
    <row r="32" spans="1:26">
      <c r="A32" s="61"/>
      <c r="B32" s="19"/>
      <c r="G32" s="19"/>
      <c r="M32" s="19"/>
      <c r="O32" s="19"/>
      <c r="P32" s="19"/>
      <c r="V32" s="19"/>
      <c r="Y32" s="19"/>
      <c r="Z32" s="19"/>
    </row>
    <row r="33" spans="1:26">
      <c r="A33" s="61"/>
      <c r="B33" s="19"/>
      <c r="G33" s="19"/>
      <c r="M33" s="19"/>
      <c r="O33" s="19"/>
      <c r="P33" s="19"/>
      <c r="V33" s="19"/>
      <c r="Y33" s="19"/>
      <c r="Z33" s="19"/>
    </row>
    <row r="34" spans="1:26">
      <c r="A34" s="61"/>
      <c r="B34" s="19"/>
      <c r="G34" s="19"/>
      <c r="M34" s="19"/>
      <c r="O34" s="19"/>
      <c r="P34" s="19"/>
      <c r="V34" s="19"/>
      <c r="Y34" s="19"/>
      <c r="Z34" s="19"/>
    </row>
    <row r="35" spans="1:26">
      <c r="A35" s="61"/>
      <c r="B35" s="19"/>
      <c r="G35" s="19"/>
      <c r="M35" s="19"/>
      <c r="O35" s="19"/>
      <c r="P35" s="19"/>
      <c r="V35" s="19"/>
      <c r="Y35" s="19"/>
      <c r="Z35" s="19"/>
    </row>
    <row r="36" spans="1:26">
      <c r="A36" s="61"/>
      <c r="B36" s="19"/>
      <c r="G36" s="19"/>
      <c r="M36" s="19"/>
      <c r="O36" s="19"/>
      <c r="P36" s="19"/>
      <c r="V36" s="19"/>
      <c r="Y36" s="19"/>
      <c r="Z36" s="19"/>
    </row>
    <row r="37" spans="1:26">
      <c r="A37" s="61"/>
      <c r="B37" s="19"/>
      <c r="G37" s="19"/>
      <c r="M37" s="19"/>
      <c r="O37" s="19"/>
      <c r="P37" s="19"/>
      <c r="V37" s="19"/>
      <c r="Y37" s="19"/>
      <c r="Z37" s="19"/>
    </row>
    <row r="38" spans="1:26">
      <c r="A38" s="61"/>
      <c r="B38" s="19"/>
      <c r="G38" s="19"/>
      <c r="M38" s="19"/>
      <c r="O38" s="19"/>
      <c r="P38" s="19"/>
      <c r="V38" s="19"/>
      <c r="Y38" s="19"/>
      <c r="Z38" s="19"/>
    </row>
    <row r="39" spans="1:26">
      <c r="A39" s="61"/>
      <c r="B39" s="19"/>
      <c r="G39" s="19"/>
      <c r="M39" s="19"/>
      <c r="O39" s="19"/>
      <c r="P39" s="19"/>
      <c r="V39" s="19"/>
      <c r="Y39" s="19"/>
      <c r="Z39" s="19"/>
    </row>
    <row r="40" spans="1:26">
      <c r="A40" s="61"/>
      <c r="B40" s="19"/>
      <c r="G40" s="19"/>
      <c r="M40" s="19"/>
      <c r="O40" s="19"/>
      <c r="P40" s="19"/>
      <c r="V40" s="19"/>
      <c r="Y40" s="19"/>
      <c r="Z40" s="19"/>
    </row>
    <row r="41" spans="1:26">
      <c r="A41" s="61"/>
      <c r="B41" s="19"/>
      <c r="G41" s="19"/>
      <c r="M41" s="19"/>
      <c r="O41" s="19"/>
      <c r="P41" s="19"/>
      <c r="V41" s="19"/>
      <c r="Y41" s="19"/>
      <c r="Z41" s="19"/>
    </row>
    <row r="42" spans="1:26">
      <c r="A42" s="61"/>
      <c r="B42" s="19"/>
      <c r="G42" s="19"/>
      <c r="M42" s="19"/>
      <c r="O42" s="19"/>
      <c r="P42" s="19"/>
      <c r="V42" s="19"/>
      <c r="Y42" s="19"/>
      <c r="Z42" s="19"/>
    </row>
    <row r="43" spans="1:26">
      <c r="A43" s="61"/>
      <c r="B43" s="19"/>
      <c r="G43" s="19"/>
      <c r="M43" s="19"/>
      <c r="O43" s="19"/>
      <c r="P43" s="19"/>
      <c r="V43" s="19"/>
      <c r="Y43" s="19"/>
      <c r="Z43" s="19"/>
    </row>
    <row r="44" spans="1:26">
      <c r="A44" s="61"/>
      <c r="B44" s="19"/>
      <c r="G44" s="19"/>
      <c r="M44" s="19"/>
      <c r="O44" s="19"/>
      <c r="P44" s="19"/>
      <c r="V44" s="19"/>
      <c r="Y44" s="19"/>
      <c r="Z44" s="19"/>
    </row>
    <row r="45" spans="1:26">
      <c r="A45" s="61"/>
      <c r="B45" s="19"/>
      <c r="G45" s="19"/>
      <c r="M45" s="19"/>
      <c r="O45" s="19"/>
      <c r="P45" s="19"/>
      <c r="V45" s="19"/>
      <c r="Y45" s="19"/>
      <c r="Z45" s="19"/>
    </row>
    <row r="46" spans="1:26">
      <c r="A46" s="61"/>
      <c r="B46" s="19"/>
      <c r="G46" s="19"/>
      <c r="M46" s="19"/>
      <c r="O46" s="19"/>
      <c r="P46" s="19"/>
      <c r="V46" s="19"/>
      <c r="Y46" s="19"/>
      <c r="Z46" s="19"/>
    </row>
    <row r="47" spans="1:26">
      <c r="A47" s="61"/>
      <c r="B47" s="19"/>
      <c r="G47" s="19"/>
      <c r="M47" s="19"/>
      <c r="O47" s="19"/>
      <c r="P47" s="19"/>
      <c r="V47" s="19"/>
      <c r="Y47" s="19"/>
      <c r="Z47" s="19"/>
    </row>
    <row r="48" spans="1:26">
      <c r="A48" s="61"/>
      <c r="B48" s="19"/>
      <c r="G48" s="19"/>
      <c r="M48" s="19"/>
      <c r="O48" s="19"/>
      <c r="P48" s="19"/>
      <c r="V48" s="19"/>
      <c r="Y48" s="19"/>
      <c r="Z48" s="19"/>
    </row>
    <row r="49" spans="1:26">
      <c r="A49" s="61"/>
      <c r="B49" s="19"/>
      <c r="G49" s="19"/>
      <c r="M49" s="19"/>
      <c r="O49" s="19"/>
      <c r="P49" s="19"/>
      <c r="V49" s="19"/>
      <c r="Y49" s="19"/>
      <c r="Z49" s="19"/>
    </row>
    <row r="50" spans="1:26">
      <c r="A50" s="61"/>
      <c r="B50" s="19"/>
      <c r="G50" s="19"/>
      <c r="M50" s="19"/>
      <c r="O50" s="19"/>
      <c r="P50" s="19"/>
      <c r="V50" s="19"/>
      <c r="Y50" s="19"/>
      <c r="Z50" s="19"/>
    </row>
    <row r="51" spans="1:26">
      <c r="A51" s="61"/>
      <c r="B51" s="19"/>
      <c r="G51" s="19"/>
      <c r="M51" s="19"/>
      <c r="O51" s="19"/>
      <c r="P51" s="19"/>
      <c r="V51" s="19"/>
      <c r="Y51" s="19"/>
      <c r="Z51" s="19"/>
    </row>
    <row r="52" spans="1:26">
      <c r="A52" s="61"/>
      <c r="B52" s="19"/>
      <c r="G52" s="19"/>
      <c r="M52" s="19"/>
      <c r="O52" s="19"/>
      <c r="P52" s="19"/>
      <c r="V52" s="19"/>
      <c r="Y52" s="19"/>
      <c r="Z52" s="19"/>
    </row>
    <row r="53" spans="1:26">
      <c r="A53" s="61"/>
      <c r="B53" s="19"/>
      <c r="G53" s="19"/>
      <c r="M53" s="19"/>
      <c r="O53" s="19"/>
      <c r="P53" s="19"/>
      <c r="V53" s="19"/>
      <c r="Y53" s="19"/>
      <c r="Z53" s="19"/>
    </row>
    <row r="54" spans="1:26">
      <c r="A54" s="61"/>
      <c r="B54" s="19"/>
      <c r="G54" s="19"/>
      <c r="M54" s="19"/>
      <c r="O54" s="19"/>
      <c r="P54" s="19"/>
      <c r="V54" s="19"/>
      <c r="Y54" s="19"/>
      <c r="Z54" s="19"/>
    </row>
    <row r="55" spans="1:26">
      <c r="A55" s="61"/>
      <c r="B55" s="19"/>
      <c r="G55" s="19"/>
      <c r="M55" s="19"/>
      <c r="O55" s="19"/>
      <c r="P55" s="19"/>
      <c r="V55" s="19"/>
      <c r="Y55" s="19"/>
      <c r="Z55" s="19"/>
    </row>
    <row r="56" spans="1:26">
      <c r="A56" s="61"/>
      <c r="B56" s="19"/>
      <c r="G56" s="19"/>
      <c r="M56" s="19"/>
      <c r="O56" s="19"/>
      <c r="P56" s="19"/>
      <c r="V56" s="19"/>
      <c r="Y56" s="19"/>
      <c r="Z56" s="19"/>
    </row>
    <row r="57" spans="1:26">
      <c r="A57" s="61"/>
      <c r="B57" s="19"/>
      <c r="G57" s="19"/>
      <c r="M57" s="19"/>
      <c r="O57" s="19"/>
      <c r="P57" s="19"/>
      <c r="V57" s="19"/>
      <c r="Y57" s="19"/>
      <c r="Z57" s="19"/>
    </row>
    <row r="58" spans="1:26">
      <c r="A58" s="61"/>
      <c r="B58" s="19"/>
      <c r="G58" s="19"/>
      <c r="M58" s="19"/>
      <c r="O58" s="19"/>
      <c r="P58" s="19"/>
      <c r="V58" s="19"/>
      <c r="Y58" s="19"/>
      <c r="Z58" s="19"/>
    </row>
    <row r="59" spans="1:26">
      <c r="A59" s="61"/>
      <c r="B59" s="19"/>
      <c r="G59" s="19"/>
      <c r="M59" s="19"/>
      <c r="O59" s="19"/>
      <c r="P59" s="19"/>
      <c r="V59" s="19"/>
      <c r="Y59" s="19"/>
      <c r="Z59" s="19"/>
    </row>
    <row r="60" spans="1:26">
      <c r="A60" s="61"/>
      <c r="B60" s="19"/>
      <c r="G60" s="19"/>
      <c r="M60" s="19"/>
      <c r="O60" s="19"/>
      <c r="P60" s="19"/>
      <c r="V60" s="19"/>
      <c r="Y60" s="19"/>
      <c r="Z60" s="19"/>
    </row>
    <row r="61" spans="1:26">
      <c r="A61" s="61"/>
      <c r="B61" s="19"/>
      <c r="G61" s="19"/>
      <c r="M61" s="19"/>
      <c r="O61" s="19"/>
      <c r="P61" s="19"/>
      <c r="V61" s="19"/>
      <c r="Y61" s="19"/>
      <c r="Z61" s="19"/>
    </row>
    <row r="62" spans="1:26">
      <c r="A62" s="61"/>
      <c r="B62" s="19"/>
      <c r="G62" s="19"/>
      <c r="M62" s="19"/>
      <c r="O62" s="19"/>
      <c r="P62" s="19"/>
      <c r="V62" s="19"/>
      <c r="Y62" s="19"/>
      <c r="Z62" s="19"/>
    </row>
    <row r="63" spans="1:26">
      <c r="A63" s="61"/>
      <c r="B63" s="19"/>
      <c r="G63" s="19"/>
      <c r="M63" s="19"/>
      <c r="O63" s="19"/>
      <c r="P63" s="19"/>
      <c r="V63" s="19"/>
      <c r="Y63" s="19"/>
      <c r="Z63" s="19"/>
    </row>
    <row r="64" spans="1:26">
      <c r="A64" s="61"/>
      <c r="B64" s="19"/>
      <c r="G64" s="19"/>
      <c r="M64" s="19"/>
      <c r="O64" s="19"/>
      <c r="P64" s="19"/>
      <c r="V64" s="19"/>
      <c r="Y64" s="19"/>
      <c r="Z64" s="19"/>
    </row>
    <row r="65" spans="1:26">
      <c r="A65" s="61"/>
      <c r="B65" s="19"/>
      <c r="G65" s="19"/>
      <c r="M65" s="19"/>
      <c r="O65" s="19"/>
      <c r="P65" s="19"/>
      <c r="V65" s="19"/>
      <c r="Y65" s="19"/>
      <c r="Z65" s="19"/>
    </row>
    <row r="66" spans="1:26">
      <c r="A66" s="61"/>
      <c r="B66" s="19"/>
      <c r="G66" s="19"/>
      <c r="M66" s="19"/>
      <c r="O66" s="19"/>
      <c r="P66" s="19"/>
      <c r="V66" s="19"/>
      <c r="Y66" s="19"/>
      <c r="Z66" s="19"/>
    </row>
    <row r="67" spans="1:26">
      <c r="A67" s="61"/>
      <c r="B67" s="19"/>
      <c r="G67" s="19"/>
      <c r="M67" s="19"/>
      <c r="O67" s="19"/>
      <c r="P67" s="19"/>
      <c r="V67" s="19"/>
      <c r="Y67" s="19"/>
      <c r="Z67" s="19"/>
    </row>
    <row r="68" spans="1:26">
      <c r="A68" s="61"/>
      <c r="B68" s="19"/>
      <c r="G68" s="19"/>
      <c r="M68" s="19"/>
      <c r="O68" s="19"/>
      <c r="P68" s="19"/>
      <c r="V68" s="19"/>
      <c r="Y68" s="19"/>
      <c r="Z68" s="19"/>
    </row>
    <row r="69" spans="1:26">
      <c r="A69" s="61"/>
      <c r="B69" s="19"/>
      <c r="G69" s="19"/>
      <c r="M69" s="19"/>
      <c r="O69" s="19"/>
      <c r="P69" s="19"/>
      <c r="V69" s="19"/>
      <c r="Y69" s="19"/>
      <c r="Z69" s="19"/>
    </row>
    <row r="70" spans="1:26">
      <c r="A70" s="61"/>
      <c r="B70" s="19"/>
      <c r="G70" s="19"/>
      <c r="M70" s="19"/>
      <c r="O70" s="19"/>
      <c r="P70" s="19"/>
      <c r="V70" s="19"/>
      <c r="Y70" s="19"/>
      <c r="Z70" s="19"/>
    </row>
    <row r="71" spans="1:26">
      <c r="A71" s="61"/>
      <c r="B71" s="19"/>
      <c r="G71" s="19"/>
      <c r="M71" s="19"/>
      <c r="O71" s="19"/>
      <c r="P71" s="19"/>
      <c r="V71" s="19"/>
      <c r="Y71" s="19"/>
      <c r="Z71" s="19"/>
    </row>
    <row r="72" spans="1:26">
      <c r="A72" s="61"/>
      <c r="B72" s="19"/>
      <c r="G72" s="19"/>
      <c r="M72" s="19"/>
      <c r="O72" s="19"/>
      <c r="P72" s="19"/>
      <c r="V72" s="19"/>
      <c r="Y72" s="19"/>
      <c r="Z72" s="19"/>
    </row>
    <row r="73" spans="1:26">
      <c r="A73" s="61"/>
      <c r="B73" s="19"/>
      <c r="G73" s="19"/>
      <c r="M73" s="19"/>
      <c r="O73" s="19"/>
      <c r="P73" s="19"/>
      <c r="V73" s="19"/>
      <c r="Y73" s="19"/>
      <c r="Z73" s="19"/>
    </row>
    <row r="74" spans="1:26">
      <c r="A74" s="61"/>
      <c r="B74" s="19"/>
      <c r="G74" s="19"/>
      <c r="M74" s="19"/>
      <c r="O74" s="19"/>
      <c r="P74" s="19"/>
      <c r="V74" s="19"/>
      <c r="Y74" s="19"/>
      <c r="Z74" s="19"/>
    </row>
    <row r="75" spans="1:26">
      <c r="A75" s="61"/>
      <c r="B75" s="19"/>
      <c r="G75" s="19"/>
      <c r="M75" s="19"/>
      <c r="O75" s="19"/>
      <c r="P75" s="19"/>
      <c r="V75" s="19"/>
      <c r="Y75" s="19"/>
      <c r="Z75" s="19"/>
    </row>
    <row r="76" spans="1:26">
      <c r="A76" s="61"/>
      <c r="B76" s="19"/>
      <c r="G76" s="19"/>
      <c r="M76" s="19"/>
      <c r="O76" s="19"/>
      <c r="P76" s="19"/>
      <c r="V76" s="19"/>
      <c r="Y76" s="19"/>
      <c r="Z76" s="19"/>
    </row>
    <row r="77" spans="1:26">
      <c r="A77" s="61"/>
      <c r="B77" s="19"/>
      <c r="G77" s="19"/>
      <c r="M77" s="19"/>
      <c r="O77" s="19"/>
      <c r="P77" s="19"/>
      <c r="V77" s="19"/>
      <c r="Y77" s="19"/>
      <c r="Z77" s="19"/>
    </row>
    <row r="78" spans="1:26">
      <c r="A78" s="61"/>
      <c r="B78" s="19"/>
      <c r="G78" s="19"/>
      <c r="M78" s="19"/>
      <c r="O78" s="19"/>
      <c r="P78" s="19"/>
      <c r="V78" s="19"/>
      <c r="Y78" s="19"/>
      <c r="Z78" s="19"/>
    </row>
    <row r="79" spans="1:26">
      <c r="A79" s="61"/>
      <c r="B79" s="19"/>
      <c r="G79" s="19"/>
      <c r="M79" s="19"/>
      <c r="O79" s="19"/>
      <c r="P79" s="19"/>
      <c r="V79" s="19"/>
      <c r="Y79" s="19"/>
      <c r="Z79" s="19"/>
    </row>
    <row r="80" spans="1:26">
      <c r="A80" s="61"/>
      <c r="B80" s="19"/>
      <c r="G80" s="19"/>
      <c r="M80" s="19"/>
      <c r="O80" s="19"/>
      <c r="P80" s="19"/>
      <c r="V80" s="19"/>
      <c r="Y80" s="19"/>
      <c r="Z80" s="19"/>
    </row>
    <row r="81" spans="1:26">
      <c r="A81" s="61"/>
      <c r="B81" s="19"/>
      <c r="G81" s="19"/>
      <c r="M81" s="19"/>
      <c r="O81" s="19"/>
      <c r="P81" s="19"/>
      <c r="V81" s="19"/>
      <c r="Y81" s="19"/>
      <c r="Z81" s="19"/>
    </row>
    <row r="82" spans="1:26">
      <c r="A82" s="61"/>
      <c r="B82" s="19"/>
      <c r="G82" s="19"/>
      <c r="M82" s="19"/>
      <c r="O82" s="19"/>
      <c r="P82" s="19"/>
      <c r="V82" s="19"/>
      <c r="Y82" s="19"/>
      <c r="Z82" s="19"/>
    </row>
    <row r="83" spans="1:26">
      <c r="A83" s="61"/>
      <c r="B83" s="19"/>
      <c r="G83" s="19"/>
      <c r="M83" s="19"/>
      <c r="O83" s="19"/>
      <c r="P83" s="19"/>
      <c r="V83" s="19"/>
      <c r="Y83" s="19"/>
      <c r="Z83" s="19"/>
    </row>
    <row r="84" spans="1:26">
      <c r="A84" s="61"/>
      <c r="B84" s="19"/>
      <c r="G84" s="19"/>
      <c r="M84" s="19"/>
      <c r="O84" s="19"/>
      <c r="P84" s="19"/>
      <c r="V84" s="19"/>
      <c r="Y84" s="19"/>
      <c r="Z84" s="19"/>
    </row>
    <row r="85" spans="1:26">
      <c r="A85" s="61"/>
      <c r="B85" s="19"/>
      <c r="G85" s="19"/>
      <c r="M85" s="19"/>
      <c r="O85" s="19"/>
      <c r="P85" s="19"/>
      <c r="V85" s="19"/>
      <c r="Y85" s="19"/>
      <c r="Z85" s="19"/>
    </row>
    <row r="86" spans="1:26">
      <c r="A86" s="61"/>
      <c r="B86" s="19"/>
      <c r="G86" s="19"/>
      <c r="M86" s="19"/>
      <c r="O86" s="19"/>
      <c r="P86" s="19"/>
      <c r="V86" s="19"/>
      <c r="Y86" s="19"/>
      <c r="Z86" s="19"/>
    </row>
    <row r="87" spans="1:26">
      <c r="A87" s="61"/>
      <c r="B87" s="19"/>
      <c r="G87" s="19"/>
      <c r="M87" s="19"/>
      <c r="O87" s="19"/>
      <c r="P87" s="19"/>
      <c r="V87" s="19"/>
      <c r="Y87" s="19"/>
      <c r="Z87" s="19"/>
    </row>
    <row r="88" spans="1:26">
      <c r="A88" s="61"/>
      <c r="B88" s="19"/>
      <c r="G88" s="19"/>
      <c r="M88" s="19"/>
      <c r="O88" s="19"/>
      <c r="P88" s="19"/>
      <c r="V88" s="19"/>
      <c r="Y88" s="19"/>
      <c r="Z88" s="19"/>
    </row>
    <row r="89" spans="1:26">
      <c r="A89" s="61"/>
      <c r="B89" s="19"/>
      <c r="G89" s="19"/>
      <c r="M89" s="19"/>
      <c r="O89" s="19"/>
      <c r="P89" s="19"/>
      <c r="V89" s="19"/>
      <c r="Y89" s="19"/>
      <c r="Z89" s="19"/>
    </row>
    <row r="90" spans="1:26">
      <c r="A90" s="61"/>
      <c r="B90" s="19"/>
      <c r="G90" s="19"/>
      <c r="M90" s="19"/>
      <c r="O90" s="19"/>
      <c r="P90" s="19"/>
      <c r="V90" s="19"/>
      <c r="Y90" s="19"/>
      <c r="Z90" s="19"/>
    </row>
    <row r="91" spans="1:26">
      <c r="A91" s="61"/>
      <c r="B91" s="19"/>
      <c r="G91" s="19"/>
      <c r="M91" s="19"/>
      <c r="O91" s="19"/>
      <c r="P91" s="19"/>
      <c r="V91" s="19"/>
      <c r="Y91" s="19"/>
      <c r="Z91" s="19"/>
    </row>
    <row r="92" spans="1:26">
      <c r="A92" s="61"/>
      <c r="B92" s="19"/>
      <c r="G92" s="19"/>
      <c r="M92" s="19"/>
      <c r="O92" s="19"/>
      <c r="P92" s="19"/>
      <c r="V92" s="19"/>
      <c r="Y92" s="19"/>
      <c r="Z92" s="19"/>
    </row>
    <row r="93" spans="1:26">
      <c r="A93" s="61"/>
      <c r="B93" s="19"/>
      <c r="G93" s="19"/>
      <c r="M93" s="19"/>
      <c r="O93" s="19"/>
      <c r="P93" s="19"/>
      <c r="V93" s="19"/>
      <c r="Y93" s="19"/>
      <c r="Z93" s="19"/>
    </row>
    <row r="94" spans="1:26">
      <c r="A94" s="61"/>
      <c r="B94" s="19"/>
      <c r="G94" s="19"/>
      <c r="M94" s="19"/>
      <c r="O94" s="19"/>
      <c r="P94" s="19"/>
      <c r="V94" s="19"/>
      <c r="Y94" s="19"/>
      <c r="Z94" s="19"/>
    </row>
    <row r="95" spans="1:26">
      <c r="A95" s="61"/>
      <c r="B95" s="19"/>
      <c r="G95" s="19"/>
      <c r="M95" s="19"/>
      <c r="O95" s="19"/>
      <c r="P95" s="19"/>
      <c r="V95" s="19"/>
      <c r="Y95" s="19"/>
      <c r="Z95" s="19"/>
    </row>
    <row r="96" spans="1:26">
      <c r="A96" s="61"/>
      <c r="B96" s="19"/>
      <c r="G96" s="19"/>
      <c r="M96" s="19"/>
      <c r="O96" s="19"/>
      <c r="P96" s="19"/>
      <c r="V96" s="19"/>
      <c r="Y96" s="19"/>
      <c r="Z96" s="19"/>
    </row>
    <row r="97" spans="1:26">
      <c r="A97" s="61"/>
      <c r="B97" s="19"/>
      <c r="G97" s="19"/>
      <c r="M97" s="19"/>
      <c r="O97" s="19"/>
      <c r="P97" s="19"/>
      <c r="V97" s="19"/>
      <c r="Y97" s="19"/>
      <c r="Z97" s="19"/>
    </row>
  </sheetData>
  <mergeCells count="1">
    <mergeCell ref="F6:H6"/>
  </mergeCells>
  <dataValidations count="2">
    <dataValidation allowBlank="1" showInputMessage="1" showErrorMessage="1" errorTitle="Invalid data" error="Specify hh:mm:ss or hh:mm" sqref="E3 E6:F6 I4"/>
    <dataValidation type="list" allowBlank="1" showInputMessage="1" showErrorMessage="1" sqref="E5">
      <formula1>"Provisional,Official,Final"</formula1>
    </dataValidation>
  </dataValidations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/>
  <legacyDrawing r:id="rId2"/>
  <oleObjects>
    <oleObject progId="Word.Picture.8" shapeId="87041" r:id="rId3"/>
    <oleObject progId="Word.Picture.8" shapeId="87042" r:id="rId4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V18"/>
  <sheetViews>
    <sheetView zoomScaleNormal="100" workbookViewId="0">
      <selection activeCell="A5" sqref="A5"/>
    </sheetView>
  </sheetViews>
  <sheetFormatPr defaultColWidth="11.42578125" defaultRowHeight="12.75"/>
  <cols>
    <col min="1" max="1" width="11.140625" style="19" customWidth="1"/>
    <col min="2" max="2" width="15.28515625" style="20" bestFit="1" customWidth="1"/>
    <col min="3" max="3" width="39.85546875" style="19" customWidth="1"/>
    <col min="4" max="4" width="20.7109375" style="19" customWidth="1"/>
    <col min="5" max="5" width="20.42578125" style="19" customWidth="1"/>
    <col min="6" max="6" width="19.28515625" style="19" customWidth="1"/>
    <col min="7" max="7" width="9.5703125" style="19" customWidth="1"/>
    <col min="8" max="8" width="13" style="19" customWidth="1"/>
    <col min="11" max="11" width="8.140625" style="94" customWidth="1"/>
    <col min="12" max="12" width="6.140625" style="19" bestFit="1" customWidth="1"/>
    <col min="13" max="13" width="7" style="19" bestFit="1" customWidth="1"/>
    <col min="14" max="16384" width="11.42578125" style="19"/>
  </cols>
  <sheetData>
    <row r="1" spans="1:22">
      <c r="A1"/>
      <c r="B1" s="57"/>
      <c r="C1" s="18"/>
      <c r="D1" s="18"/>
      <c r="E1" s="18"/>
      <c r="F1" s="18"/>
      <c r="G1" s="202">
        <f>MAX(G11:G17)</f>
        <v>4</v>
      </c>
    </row>
    <row r="2" spans="1:22">
      <c r="A2">
        <f>MATCH("Final",9:9,0)</f>
        <v>10</v>
      </c>
      <c r="B2" s="57"/>
      <c r="C2" s="18"/>
      <c r="D2" s="18"/>
      <c r="E2" s="18"/>
      <c r="F2" s="18"/>
    </row>
    <row r="3" spans="1:22" ht="25.5">
      <c r="A3" s="49" t="s">
        <v>179</v>
      </c>
      <c r="B3" s="57"/>
      <c r="C3" s="91" t="s">
        <v>25</v>
      </c>
      <c r="D3" s="91"/>
      <c r="E3" s="91"/>
      <c r="F3" s="91"/>
    </row>
    <row r="4" spans="1:22" ht="15.75">
      <c r="A4" s="49" t="s">
        <v>24</v>
      </c>
      <c r="B4" s="57"/>
      <c r="C4" s="18"/>
      <c r="D4" s="18"/>
      <c r="E4" s="18"/>
      <c r="F4" s="18"/>
    </row>
    <row r="5" spans="1:22" ht="15.75">
      <c r="A5" s="49" t="s">
        <v>162</v>
      </c>
      <c r="B5" s="57"/>
      <c r="C5" s="52" t="s">
        <v>16</v>
      </c>
      <c r="D5" s="52"/>
      <c r="E5" s="49" t="s">
        <v>29</v>
      </c>
      <c r="F5" s="18" t="s">
        <v>72</v>
      </c>
    </row>
    <row r="6" spans="1:22">
      <c r="A6" s="1"/>
      <c r="B6" s="57"/>
      <c r="C6" s="18" t="s">
        <v>27</v>
      </c>
      <c r="D6" s="18"/>
      <c r="E6" s="276">
        <f ca="1">NOW()</f>
        <v>41494.655080439814</v>
      </c>
      <c r="F6" s="276"/>
    </row>
    <row r="7" spans="1:22">
      <c r="A7"/>
      <c r="B7" s="57"/>
      <c r="C7" s="18"/>
      <c r="D7" s="18"/>
      <c r="E7" s="18"/>
      <c r="F7" s="18"/>
    </row>
    <row r="8" spans="1:22">
      <c r="A8"/>
      <c r="B8" s="57"/>
      <c r="C8" s="18"/>
      <c r="D8" s="18" t="s">
        <v>180</v>
      </c>
      <c r="E8" s="18" t="s">
        <v>181</v>
      </c>
      <c r="F8" s="18" t="s">
        <v>180</v>
      </c>
      <c r="K8"/>
    </row>
    <row r="9" spans="1:22" s="261" customFormat="1">
      <c r="A9" s="277" t="s">
        <v>6</v>
      </c>
      <c r="B9" s="277" t="s">
        <v>4</v>
      </c>
      <c r="C9" s="278" t="s">
        <v>7</v>
      </c>
      <c r="D9" s="278" t="s">
        <v>182</v>
      </c>
      <c r="E9" s="278" t="s">
        <v>183</v>
      </c>
      <c r="F9" s="278" t="s">
        <v>184</v>
      </c>
      <c r="G9" s="278" t="s">
        <v>67</v>
      </c>
      <c r="H9" s="279" t="s">
        <v>22</v>
      </c>
      <c r="I9" s="258" t="s">
        <v>141</v>
      </c>
      <c r="J9" s="280" t="s">
        <v>0</v>
      </c>
      <c r="K9" s="281" t="s">
        <v>1</v>
      </c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</row>
    <row r="10" spans="1:22">
      <c r="A10" s="277"/>
      <c r="B10" s="277"/>
      <c r="C10" s="277"/>
      <c r="D10" s="277"/>
      <c r="E10" s="277"/>
      <c r="F10" s="277"/>
      <c r="G10" s="278"/>
      <c r="H10" s="279"/>
      <c r="I10" s="283"/>
      <c r="J10" s="283"/>
      <c r="K10" s="111"/>
    </row>
    <row r="11" spans="1:22">
      <c r="A11" s="274">
        <v>301</v>
      </c>
      <c r="B11" s="212" t="str">
        <f>IF(ISBLANK(A11),"",VLOOKUP(A11,piloci!B1:C17,2,0))</f>
        <v>POLSKA</v>
      </c>
      <c r="C11" s="89" t="str">
        <f>IF(ISBLANK(A11),"",VLOOKUP(A11,piloci!B9:D25,3,0))</f>
        <v>BÓGDAŁ DARIUSZ / GĘBAŁA BARBARA</v>
      </c>
      <c r="D11" s="253">
        <v>3</v>
      </c>
      <c r="E11" s="253">
        <v>1</v>
      </c>
      <c r="F11" s="253">
        <v>0</v>
      </c>
      <c r="G11" s="288">
        <f>SUM(D11:F11)</f>
        <v>4</v>
      </c>
      <c r="H11" s="284">
        <f>ROUND((G11/$G$1)*1000,0)</f>
        <v>1000</v>
      </c>
      <c r="I11" s="285"/>
      <c r="J11" s="286">
        <f>IF(ISBLANK(H11),"",IF(I11&gt;1,IF(H11-I11&lt;0,0,H11-I11),ROUND(H11*(1-I11),0)))</f>
        <v>1000</v>
      </c>
      <c r="K11" s="287">
        <f t="shared" ref="K11:K17" ca="1" si="0">RANK(J11,OFFSET(J$11,0,0,Npil,1),0)</f>
        <v>1</v>
      </c>
      <c r="L11" s="27"/>
      <c r="O11" s="27"/>
      <c r="R11" s="27"/>
      <c r="S11" s="27"/>
    </row>
    <row r="12" spans="1:22">
      <c r="A12" s="274">
        <v>302</v>
      </c>
      <c r="B12" s="212" t="str">
        <f>IF(ISBLANK(A12),"",VLOOKUP(A12,piloci!B2:C18,2,0))</f>
        <v>POLSKA</v>
      </c>
      <c r="C12" s="89" t="str">
        <f>IF(ISBLANK(A12),"",VLOOKUP(A12,piloci!B10:D26,3,0))</f>
        <v>BARCZYŃSKI MAREK/BARA VIOLETTA</v>
      </c>
      <c r="D12" s="253">
        <v>0</v>
      </c>
      <c r="E12" s="253">
        <v>2</v>
      </c>
      <c r="F12" s="253">
        <v>1</v>
      </c>
      <c r="G12" s="288">
        <f t="shared" ref="G12:G17" si="1">SUM(D12:F12)</f>
        <v>3</v>
      </c>
      <c r="H12" s="284">
        <f t="shared" ref="H12:H17" si="2">ROUND((G12/$G$1)*1000,0)</f>
        <v>750</v>
      </c>
      <c r="I12" s="285"/>
      <c r="J12" s="286">
        <f t="shared" ref="J12:J17" si="3">IF(ISBLANK(H12),"",IF(I12&gt;1,IF(H12-I12&lt;0,0,H12-I12),ROUND(H12*(1-I12),0)))</f>
        <v>750</v>
      </c>
      <c r="K12" s="287">
        <f t="shared" ca="1" si="0"/>
        <v>4</v>
      </c>
      <c r="L12" s="27"/>
      <c r="N12" s="27"/>
      <c r="O12" s="27"/>
      <c r="R12" s="27"/>
      <c r="S12" s="27"/>
      <c r="U12" s="27"/>
      <c r="V12" s="27"/>
    </row>
    <row r="13" spans="1:22">
      <c r="A13" s="274">
        <v>303</v>
      </c>
      <c r="B13" s="212" t="str">
        <f>IF(ISBLANK(A13),"",VLOOKUP(A13,piloci!B3:C19,2,0))</f>
        <v>POLSKA</v>
      </c>
      <c r="C13" s="89" t="str">
        <f>IF(ISBLANK(A13),"",VLOOKUP(A13,piloci!B11:D27,3,0))</f>
        <v>KRUPA PIOTR / KRUPA AGNIESZKA</v>
      </c>
      <c r="D13" s="253">
        <v>2</v>
      </c>
      <c r="E13" s="253">
        <v>0</v>
      </c>
      <c r="F13" s="253">
        <v>2</v>
      </c>
      <c r="G13" s="288">
        <f t="shared" si="1"/>
        <v>4</v>
      </c>
      <c r="H13" s="284">
        <f t="shared" si="2"/>
        <v>1000</v>
      </c>
      <c r="I13" s="285"/>
      <c r="J13" s="286">
        <f t="shared" si="3"/>
        <v>1000</v>
      </c>
      <c r="K13" s="287">
        <f t="shared" ca="1" si="0"/>
        <v>1</v>
      </c>
      <c r="L13" s="27"/>
      <c r="N13" s="27"/>
      <c r="O13" s="27"/>
      <c r="R13" s="27"/>
      <c r="S13" s="27"/>
    </row>
    <row r="14" spans="1:22">
      <c r="A14" s="274">
        <v>304</v>
      </c>
      <c r="B14" s="212" t="str">
        <f>IF(ISBLANK(A14),"",VLOOKUP(A14,piloci!B4:C20,2,0))</f>
        <v>POLSKA</v>
      </c>
      <c r="C14" s="89" t="str">
        <f>IF(ISBLANK(A14),"",VLOOKUP(A14,piloci!B12:D28,3,0))</f>
        <v xml:space="preserve">BALCERZEWSKI  JAROSŁAW  / KŁOSS MAGDALENA </v>
      </c>
      <c r="D14" s="253">
        <v>0</v>
      </c>
      <c r="E14" s="253">
        <v>2</v>
      </c>
      <c r="F14" s="253">
        <v>1</v>
      </c>
      <c r="G14" s="288">
        <f t="shared" si="1"/>
        <v>3</v>
      </c>
      <c r="H14" s="284">
        <f t="shared" si="2"/>
        <v>750</v>
      </c>
      <c r="I14" s="285"/>
      <c r="J14" s="286">
        <f t="shared" si="3"/>
        <v>750</v>
      </c>
      <c r="K14" s="287">
        <f t="shared" ca="1" si="0"/>
        <v>4</v>
      </c>
      <c r="L14" s="27"/>
      <c r="N14" s="27"/>
      <c r="O14" s="27"/>
      <c r="R14" s="27"/>
      <c r="S14" s="27"/>
      <c r="U14" s="27"/>
      <c r="V14" s="27"/>
    </row>
    <row r="15" spans="1:22">
      <c r="A15" s="274">
        <v>305</v>
      </c>
      <c r="B15" s="212" t="str">
        <f>IF(ISBLANK(A15),"",VLOOKUP(A15,piloci!B5:C21,2,0))</f>
        <v>RUSSIA</v>
      </c>
      <c r="C15" s="89" t="str">
        <f>IF(ISBLANK(A15),"",VLOOKUP(A15,piloci!B13:D29,3,0))</f>
        <v>EKIMOV KIRILL / SHARAPOW ANATOLY</v>
      </c>
      <c r="D15" s="253">
        <v>0</v>
      </c>
      <c r="E15" s="253">
        <v>2</v>
      </c>
      <c r="F15" s="253">
        <v>2</v>
      </c>
      <c r="G15" s="288">
        <f t="shared" si="1"/>
        <v>4</v>
      </c>
      <c r="H15" s="284">
        <f t="shared" si="2"/>
        <v>1000</v>
      </c>
      <c r="I15" s="285"/>
      <c r="J15" s="286">
        <f t="shared" si="3"/>
        <v>1000</v>
      </c>
      <c r="K15" s="287">
        <f t="shared" ca="1" si="0"/>
        <v>1</v>
      </c>
      <c r="L15" s="27"/>
      <c r="N15" s="27"/>
      <c r="O15" s="27"/>
      <c r="R15" s="27"/>
      <c r="S15" s="27"/>
    </row>
    <row r="16" spans="1:22">
      <c r="A16" s="249">
        <v>316</v>
      </c>
      <c r="B16" s="212" t="str">
        <f>IF(ISBLANK(A16),"",VLOOKUP(A16,piloci!B6:C22,2,0))</f>
        <v>POLSKA</v>
      </c>
      <c r="C16" s="89" t="str">
        <f>IF(ISBLANK(A16),"",VLOOKUP(A16,piloci!B14:D30,3,0))</f>
        <v>WALKOWIAK DANIEL / WALKOWIAK ROMAN</v>
      </c>
      <c r="D16" s="253">
        <v>0</v>
      </c>
      <c r="E16" s="253">
        <v>0</v>
      </c>
      <c r="F16" s="253">
        <v>2</v>
      </c>
      <c r="G16" s="288">
        <f t="shared" si="1"/>
        <v>2</v>
      </c>
      <c r="H16" s="284">
        <f t="shared" si="2"/>
        <v>500</v>
      </c>
      <c r="I16" s="285"/>
      <c r="J16" s="286">
        <f t="shared" si="3"/>
        <v>500</v>
      </c>
      <c r="K16" s="287">
        <f t="shared" ca="1" si="0"/>
        <v>7</v>
      </c>
      <c r="L16" s="27"/>
      <c r="N16" s="27"/>
      <c r="O16" s="27"/>
      <c r="R16" s="27"/>
      <c r="S16" s="27"/>
      <c r="U16" s="27"/>
      <c r="V16" s="27"/>
    </row>
    <row r="17" spans="1:19">
      <c r="A17" s="249">
        <v>211</v>
      </c>
      <c r="B17" s="212" t="str">
        <f>IF(ISBLANK(A17),"",VLOOKUP(A17,piloci!B7:C23,2,0))</f>
        <v>POLSKA</v>
      </c>
      <c r="C17" s="89" t="str">
        <f>IF(ISBLANK(A17),"",VLOOKUP(A17,piloci!B15:D31,3,0))</f>
        <v>TOMASZ KRZYSZTOF / IRENEUSZ WĄTROBA</v>
      </c>
      <c r="D17" s="253">
        <v>0</v>
      </c>
      <c r="E17" s="253">
        <v>2</v>
      </c>
      <c r="F17" s="253">
        <v>1</v>
      </c>
      <c r="G17" s="288">
        <f t="shared" si="1"/>
        <v>3</v>
      </c>
      <c r="H17" s="284">
        <f t="shared" si="2"/>
        <v>750</v>
      </c>
      <c r="I17" s="285"/>
      <c r="J17" s="286">
        <f t="shared" si="3"/>
        <v>750</v>
      </c>
      <c r="K17" s="287">
        <f t="shared" ca="1" si="0"/>
        <v>4</v>
      </c>
      <c r="L17" s="27"/>
      <c r="N17" s="27"/>
      <c r="O17" s="27"/>
      <c r="R17" s="27"/>
      <c r="S17" s="27"/>
    </row>
    <row r="18" spans="1:19">
      <c r="A18" s="249">
        <v>666</v>
      </c>
      <c r="B18" s="212" t="str">
        <f>IF(ISBLANK(A18),"",VLOOKUP(A18,piloci!B8:C24,2,0))</f>
        <v>ČESKÁ REPUBLIKA/POLSKA</v>
      </c>
      <c r="C18" s="89" t="str">
        <f>IF(ISBLANK(A18),"",VLOOKUP(A18,piloci!B16:D32,3,0))</f>
        <v>ZAWORKA/KACZYŃSKA</v>
      </c>
      <c r="D18" s="253">
        <v>0</v>
      </c>
      <c r="E18" s="253">
        <v>0</v>
      </c>
      <c r="F18" s="253">
        <v>0</v>
      </c>
      <c r="G18" s="288">
        <f t="shared" ref="G18" si="4">SUM(D18:F18)</f>
        <v>0</v>
      </c>
      <c r="H18" s="284">
        <f t="shared" ref="H18" si="5">ROUND((G18/$G$1)*1000,0)</f>
        <v>0</v>
      </c>
      <c r="I18" s="285"/>
      <c r="J18" s="286">
        <f t="shared" ref="J18" si="6">IF(ISBLANK(H18),"",IF(I18&gt;1,IF(H18-I18&lt;0,0,H18-I18),ROUND(H18*(1-I18),0)))</f>
        <v>0</v>
      </c>
      <c r="K18" s="287">
        <f t="shared" ref="K18" ca="1" si="7">RANK(J18,OFFSET(J$11,0,0,Npil,1),0)</f>
        <v>8</v>
      </c>
      <c r="L18" s="27"/>
      <c r="N18" s="27"/>
      <c r="O18" s="27"/>
      <c r="R18" s="27"/>
      <c r="S18" s="27"/>
    </row>
  </sheetData>
  <conditionalFormatting sqref="K11:K17">
    <cfRule type="expression" dxfId="15" priority="2" stopIfTrue="1">
      <formula>K11&lt;OFFSET(K11,-1,0)</formula>
    </cfRule>
  </conditionalFormatting>
  <conditionalFormatting sqref="K18">
    <cfRule type="expression" dxfId="14" priority="1" stopIfTrue="1">
      <formula>K18&lt;OFFSET(K18,-1,0)</formula>
    </cfRule>
  </conditionalFormatting>
  <dataValidations count="2">
    <dataValidation allowBlank="1" showInputMessage="1" showErrorMessage="1" errorTitle="Invalid data" error="Specify hh:mm:ss or hh:mm" sqref="C3:F3 G1 C6:F6 F5"/>
    <dataValidation type="list" allowBlank="1" showInputMessage="1" showErrorMessage="1" sqref="C5:D5">
      <formula1>"Provisional,Official,Final"</formula1>
    </dataValidation>
  </dataValidations>
  <pageMargins left="0.7" right="0.7" top="0.75" bottom="0.75" header="0.3" footer="0.3"/>
  <pageSetup paperSize="9" scale="74" orientation="landscape" r:id="rId1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S24"/>
  <sheetViews>
    <sheetView view="pageBreakPreview" zoomScale="60" zoomScaleNormal="100" workbookViewId="0">
      <selection activeCell="A5" sqref="A5"/>
    </sheetView>
  </sheetViews>
  <sheetFormatPr defaultColWidth="11.42578125" defaultRowHeight="12.75"/>
  <cols>
    <col min="1" max="1" width="11.140625" style="19" customWidth="1"/>
    <col min="2" max="2" width="15.28515625" style="20" bestFit="1" customWidth="1"/>
    <col min="3" max="3" width="39.140625" style="19" customWidth="1"/>
    <col min="4" max="4" width="20.7109375" style="19" customWidth="1"/>
    <col min="5" max="5" width="17.28515625" style="19" customWidth="1"/>
    <col min="6" max="6" width="9.42578125" style="19" customWidth="1"/>
    <col min="7" max="7" width="9.5703125" style="19" customWidth="1"/>
    <col min="8" max="8" width="13" style="19" customWidth="1"/>
    <col min="11" max="11" width="8.140625" style="94" customWidth="1"/>
    <col min="12" max="12" width="6.140625" style="19" bestFit="1" customWidth="1"/>
    <col min="13" max="13" width="7" style="19" bestFit="1" customWidth="1"/>
    <col min="14" max="16384" width="11.42578125" style="19"/>
  </cols>
  <sheetData>
    <row r="1" spans="1:19">
      <c r="A1"/>
      <c r="B1" s="57"/>
      <c r="C1" s="18"/>
      <c r="D1" s="18"/>
      <c r="E1" s="18"/>
      <c r="F1" s="18"/>
      <c r="G1" s="202" t="e">
        <f>MAX(#REF!)</f>
        <v>#REF!</v>
      </c>
    </row>
    <row r="2" spans="1:19">
      <c r="A2">
        <f>MATCH("Final",9:9,0)</f>
        <v>7</v>
      </c>
      <c r="B2" s="57"/>
      <c r="C2" s="18"/>
      <c r="D2" s="18"/>
      <c r="E2" s="18"/>
      <c r="F2" s="18"/>
    </row>
    <row r="3" spans="1:19" ht="25.5">
      <c r="A3" s="49" t="s">
        <v>177</v>
      </c>
      <c r="B3" s="57"/>
      <c r="C3" s="91" t="s">
        <v>25</v>
      </c>
      <c r="D3" s="91"/>
      <c r="E3" s="91"/>
      <c r="F3" s="91"/>
    </row>
    <row r="4" spans="1:19" ht="15.75">
      <c r="A4" s="49" t="s">
        <v>24</v>
      </c>
      <c r="B4" s="57"/>
      <c r="C4" s="18"/>
      <c r="D4" s="18"/>
      <c r="E4" s="18"/>
      <c r="F4" s="18"/>
    </row>
    <row r="5" spans="1:19" ht="15.75">
      <c r="A5" s="49" t="s">
        <v>162</v>
      </c>
      <c r="B5" s="57"/>
      <c r="C5" s="52" t="s">
        <v>16</v>
      </c>
      <c r="D5" s="52"/>
      <c r="E5" s="49" t="s">
        <v>29</v>
      </c>
      <c r="F5" s="18" t="s">
        <v>72</v>
      </c>
    </row>
    <row r="6" spans="1:19">
      <c r="A6" s="1"/>
      <c r="B6" s="57"/>
      <c r="C6" s="18" t="s">
        <v>27</v>
      </c>
      <c r="D6" s="18"/>
      <c r="E6" s="276">
        <f ca="1">NOW()</f>
        <v>41494.655080439814</v>
      </c>
      <c r="F6" s="276"/>
    </row>
    <row r="7" spans="1:19">
      <c r="A7"/>
      <c r="B7" s="57"/>
      <c r="C7" s="18"/>
      <c r="D7" s="18"/>
      <c r="E7" s="18"/>
      <c r="F7" s="18"/>
    </row>
    <row r="8" spans="1:19">
      <c r="A8"/>
      <c r="B8" s="57"/>
      <c r="C8" s="18"/>
      <c r="D8" s="18"/>
      <c r="E8" s="18" t="s">
        <v>178</v>
      </c>
      <c r="F8" s="18"/>
      <c r="K8"/>
    </row>
    <row r="9" spans="1:19" s="261" customFormat="1">
      <c r="A9" s="277" t="s">
        <v>6</v>
      </c>
      <c r="B9" s="277" t="s">
        <v>4</v>
      </c>
      <c r="C9" s="278" t="s">
        <v>7</v>
      </c>
      <c r="D9" s="278" t="s">
        <v>75</v>
      </c>
      <c r="E9" s="279" t="s">
        <v>22</v>
      </c>
      <c r="F9" s="258" t="s">
        <v>141</v>
      </c>
      <c r="G9" s="280" t="s">
        <v>0</v>
      </c>
      <c r="H9" s="281" t="s">
        <v>1</v>
      </c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</row>
    <row r="10" spans="1:19">
      <c r="A10" s="277"/>
      <c r="B10" s="277"/>
      <c r="C10" s="277"/>
      <c r="D10" s="277"/>
      <c r="E10" s="279"/>
      <c r="F10" s="283"/>
      <c r="G10" s="283"/>
      <c r="H10" s="111"/>
      <c r="I10" s="19"/>
      <c r="J10" s="19"/>
      <c r="K10" s="19"/>
    </row>
    <row r="11" spans="1:19">
      <c r="A11" s="274">
        <v>301</v>
      </c>
      <c r="B11" s="212" t="str">
        <f>IF(ISBLANK(A11),"",VLOOKUP(A11,piloci!B1:C17,2,0))</f>
        <v>POLSKA</v>
      </c>
      <c r="C11" s="89" t="str">
        <f>IF(ISBLANK(A11),"",VLOOKUP(A11,piloci!B9:D25,3,0))</f>
        <v>BÓGDAŁ DARIUSZ / GĘBAŁA BARBARA</v>
      </c>
      <c r="D11" s="283">
        <v>0</v>
      </c>
      <c r="E11" s="284">
        <f>D11*77</f>
        <v>0</v>
      </c>
      <c r="F11" s="285"/>
      <c r="G11" s="286">
        <f t="shared" ref="G11:G17" si="0">IF(ISBLANK(E11),"",IF(F11&gt;1,IF(E11-F11&lt;0,0,E11-F11),ROUND(E11*(1-F11),0)))</f>
        <v>0</v>
      </c>
      <c r="H11" s="287">
        <f t="shared" ref="H11:H17" ca="1" si="1">RANK(G11,OFFSET(G$11,0,0,Npil,1),0)</f>
        <v>7</v>
      </c>
      <c r="I11" s="27"/>
      <c r="J11" s="19"/>
      <c r="K11" s="27"/>
      <c r="L11" s="27"/>
      <c r="O11" s="27"/>
      <c r="P11" s="27"/>
    </row>
    <row r="12" spans="1:19">
      <c r="A12" s="274">
        <v>302</v>
      </c>
      <c r="B12" s="212" t="str">
        <f>IF(ISBLANK(A12),"",VLOOKUP(A12,piloci!B2:C18,2,0))</f>
        <v>POLSKA</v>
      </c>
      <c r="C12" s="89" t="str">
        <f>IF(ISBLANK(A12),"",VLOOKUP(A12,piloci!B10:D26,3,0))</f>
        <v>BARCZYŃSKI MAREK/BARA VIOLETTA</v>
      </c>
      <c r="D12" s="283">
        <v>4</v>
      </c>
      <c r="E12" s="284">
        <f t="shared" ref="E12:E17" si="2">D12*77</f>
        <v>308</v>
      </c>
      <c r="F12" s="285"/>
      <c r="G12" s="286">
        <f t="shared" si="0"/>
        <v>308</v>
      </c>
      <c r="H12" s="287">
        <f t="shared" ca="1" si="1"/>
        <v>4</v>
      </c>
      <c r="I12" s="27"/>
      <c r="J12" s="19"/>
      <c r="K12" s="27"/>
      <c r="L12" s="27"/>
      <c r="O12" s="27"/>
      <c r="P12" s="27"/>
      <c r="R12" s="27"/>
      <c r="S12" s="27"/>
    </row>
    <row r="13" spans="1:19">
      <c r="A13" s="274">
        <v>303</v>
      </c>
      <c r="B13" s="212" t="str">
        <f>IF(ISBLANK(A13),"",VLOOKUP(A13,piloci!B3:C19,2,0))</f>
        <v>POLSKA</v>
      </c>
      <c r="C13" s="89" t="str">
        <f>IF(ISBLANK(A13),"",VLOOKUP(A13,piloci!B11:D27,3,0))</f>
        <v>KRUPA PIOTR / KRUPA AGNIESZKA</v>
      </c>
      <c r="D13" s="283">
        <v>4</v>
      </c>
      <c r="E13" s="284">
        <f t="shared" si="2"/>
        <v>308</v>
      </c>
      <c r="F13" s="285"/>
      <c r="G13" s="286">
        <f t="shared" si="0"/>
        <v>308</v>
      </c>
      <c r="H13" s="287">
        <f t="shared" ca="1" si="1"/>
        <v>4</v>
      </c>
      <c r="I13" s="27"/>
      <c r="J13" s="19"/>
      <c r="K13" s="27"/>
      <c r="L13" s="27"/>
      <c r="O13" s="27"/>
      <c r="P13" s="27"/>
    </row>
    <row r="14" spans="1:19">
      <c r="A14" s="274">
        <v>304</v>
      </c>
      <c r="B14" s="212" t="str">
        <f>IF(ISBLANK(A14),"",VLOOKUP(A14,piloci!B4:C20,2,0))</f>
        <v>POLSKA</v>
      </c>
      <c r="C14" s="89" t="str">
        <f>IF(ISBLANK(A14),"",VLOOKUP(A14,piloci!B12:D28,3,0))</f>
        <v xml:space="preserve">BALCERZEWSKI  JAROSŁAW  / KŁOSS MAGDALENA </v>
      </c>
      <c r="D14" s="283">
        <v>6</v>
      </c>
      <c r="E14" s="284">
        <f t="shared" si="2"/>
        <v>462</v>
      </c>
      <c r="F14" s="285"/>
      <c r="G14" s="286">
        <f t="shared" si="0"/>
        <v>462</v>
      </c>
      <c r="H14" s="287">
        <f t="shared" ca="1" si="1"/>
        <v>3</v>
      </c>
      <c r="I14" s="27"/>
      <c r="J14" s="19"/>
      <c r="K14" s="27"/>
      <c r="L14" s="27"/>
      <c r="O14" s="27"/>
      <c r="P14" s="27"/>
      <c r="R14" s="27"/>
      <c r="S14" s="27"/>
    </row>
    <row r="15" spans="1:19">
      <c r="A15" s="274">
        <v>305</v>
      </c>
      <c r="B15" s="212" t="str">
        <f>IF(ISBLANK(A15),"",VLOOKUP(A15,piloci!B5:C21,2,0))</f>
        <v>RUSSIA</v>
      </c>
      <c r="C15" s="89" t="str">
        <f>IF(ISBLANK(A15),"",VLOOKUP(A15,piloci!B13:D29,3,0))</f>
        <v>EKIMOV KIRILL / SHARAPOW ANATOLY</v>
      </c>
      <c r="D15" s="283">
        <v>9</v>
      </c>
      <c r="E15" s="284">
        <f t="shared" si="2"/>
        <v>693</v>
      </c>
      <c r="F15" s="285"/>
      <c r="G15" s="286">
        <f t="shared" si="0"/>
        <v>693</v>
      </c>
      <c r="H15" s="287">
        <f t="shared" ca="1" si="1"/>
        <v>1</v>
      </c>
      <c r="I15" s="27"/>
      <c r="J15" s="19"/>
      <c r="K15" s="27"/>
      <c r="L15" s="27"/>
      <c r="O15" s="27"/>
      <c r="P15" s="27"/>
    </row>
    <row r="16" spans="1:19">
      <c r="A16" s="249">
        <v>316</v>
      </c>
      <c r="B16" s="212" t="str">
        <f>IF(ISBLANK(A16),"",VLOOKUP(A16,piloci!B6:C22,2,0))</f>
        <v>POLSKA</v>
      </c>
      <c r="C16" s="89" t="str">
        <f>IF(ISBLANK(A16),"",VLOOKUP(A16,piloci!B14:D30,3,0))</f>
        <v>WALKOWIAK DANIEL / WALKOWIAK ROMAN</v>
      </c>
      <c r="D16" s="283">
        <v>7</v>
      </c>
      <c r="E16" s="284">
        <f t="shared" si="2"/>
        <v>539</v>
      </c>
      <c r="F16" s="285"/>
      <c r="G16" s="286">
        <f t="shared" si="0"/>
        <v>539</v>
      </c>
      <c r="H16" s="287">
        <f t="shared" ca="1" si="1"/>
        <v>2</v>
      </c>
      <c r="I16" s="27"/>
      <c r="J16" s="19"/>
      <c r="K16" s="27"/>
      <c r="L16" s="27"/>
      <c r="O16" s="27"/>
      <c r="P16" s="27"/>
      <c r="R16" s="27"/>
      <c r="S16" s="27"/>
    </row>
    <row r="17" spans="1:16">
      <c r="A17" s="249">
        <v>211</v>
      </c>
      <c r="B17" s="212" t="str">
        <f>IF(ISBLANK(A17),"",VLOOKUP(A17,piloci!B7:C23,2,0))</f>
        <v>POLSKA</v>
      </c>
      <c r="C17" s="89" t="str">
        <f>IF(ISBLANK(A17),"",VLOOKUP(A17,piloci!B15:D31,3,0))</f>
        <v>TOMASZ KRZYSZTOF / IRENEUSZ WĄTROBA</v>
      </c>
      <c r="D17" s="283">
        <v>4</v>
      </c>
      <c r="E17" s="284">
        <f t="shared" si="2"/>
        <v>308</v>
      </c>
      <c r="F17" s="285"/>
      <c r="G17" s="286">
        <f t="shared" si="0"/>
        <v>308</v>
      </c>
      <c r="H17" s="287">
        <f t="shared" ca="1" si="1"/>
        <v>4</v>
      </c>
      <c r="I17" s="27"/>
      <c r="J17" s="19"/>
      <c r="K17" s="27"/>
      <c r="L17" s="27"/>
      <c r="O17" s="27"/>
      <c r="P17" s="27"/>
    </row>
    <row r="18" spans="1:16">
      <c r="A18" s="249">
        <v>666</v>
      </c>
      <c r="B18" s="212" t="str">
        <f>IF(ISBLANK(A18),"",VLOOKUP(A18,piloci!B8:C24,2,0))</f>
        <v>ČESKÁ REPUBLIKA/POLSKA</v>
      </c>
      <c r="C18" s="89" t="str">
        <f>IF(ISBLANK(A18),"",VLOOKUP(A18,piloci!B16:D32,3,0))</f>
        <v>ZAWORKA/KACZYŃSKA</v>
      </c>
      <c r="D18" s="283">
        <v>0</v>
      </c>
      <c r="E18" s="284">
        <f t="shared" ref="E18" si="3">D18*77</f>
        <v>0</v>
      </c>
      <c r="F18" s="285"/>
      <c r="G18" s="286">
        <f t="shared" ref="G18" si="4">IF(ISBLANK(E18),"",IF(F18&gt;1,IF(E18-F18&lt;0,0,E18-F18),ROUND(E18*(1-F18),0)))</f>
        <v>0</v>
      </c>
      <c r="H18" s="287">
        <f t="shared" ref="H18" ca="1" si="5">RANK(G18,OFFSET(G$11,0,0,Npil,1),0)</f>
        <v>7</v>
      </c>
      <c r="I18" s="27"/>
      <c r="J18" s="19"/>
      <c r="K18" s="27"/>
      <c r="L18" s="27"/>
      <c r="O18" s="27"/>
      <c r="P18" s="27"/>
    </row>
    <row r="19" spans="1:16">
      <c r="G19" s="136"/>
      <c r="H19" s="136"/>
    </row>
    <row r="20" spans="1:16">
      <c r="G20" s="136"/>
      <c r="H20" s="136"/>
    </row>
    <row r="21" spans="1:16">
      <c r="G21" s="136"/>
      <c r="H21" s="136"/>
    </row>
    <row r="22" spans="1:16">
      <c r="G22" s="136"/>
      <c r="H22" s="136"/>
    </row>
    <row r="23" spans="1:16">
      <c r="G23" s="136"/>
      <c r="H23" s="136"/>
    </row>
    <row r="24" spans="1:16">
      <c r="G24" s="136"/>
      <c r="H24" s="136"/>
    </row>
  </sheetData>
  <conditionalFormatting sqref="H11:H17">
    <cfRule type="expression" dxfId="13" priority="2" stopIfTrue="1">
      <formula>H11&lt;OFFSET(H11,-1,0)</formula>
    </cfRule>
  </conditionalFormatting>
  <conditionalFormatting sqref="H18">
    <cfRule type="expression" dxfId="12" priority="1" stopIfTrue="1">
      <formula>H18&lt;OFFSET(H18,-1,0)</formula>
    </cfRule>
  </conditionalFormatting>
  <dataValidations count="2">
    <dataValidation type="list" allowBlank="1" showInputMessage="1" showErrorMessage="1" sqref="C5:D5">
      <formula1>"Provisional,Official,Final"</formula1>
    </dataValidation>
    <dataValidation allowBlank="1" showInputMessage="1" showErrorMessage="1" errorTitle="Invalid data" error="Specify hh:mm:ss or hh:mm" sqref="G1 F5 C6:F6 C3:F3"/>
  </dataValidations>
  <pageMargins left="0.7" right="0.7" top="0.75" bottom="0.75" header="0.3" footer="0.3"/>
  <pageSetup paperSize="9" scale="98" orientation="landscape" r:id="rId1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M86"/>
  <sheetViews>
    <sheetView topLeftCell="A3" zoomScaleNormal="100" workbookViewId="0">
      <selection activeCell="E20" sqref="E20"/>
    </sheetView>
  </sheetViews>
  <sheetFormatPr defaultColWidth="11.42578125" defaultRowHeight="12.75"/>
  <cols>
    <col min="1" max="1" width="5.28515625" style="20" customWidth="1"/>
    <col min="2" max="2" width="15.28515625" style="20" bestFit="1" customWidth="1"/>
    <col min="3" max="3" width="33.28515625" style="19" customWidth="1"/>
    <col min="4" max="4" width="11.85546875" style="20" customWidth="1"/>
    <col min="5" max="6" width="11.85546875" style="19" customWidth="1"/>
    <col min="7" max="7" width="10.85546875" style="81" customWidth="1"/>
    <col min="8" max="8" width="11" style="19" customWidth="1"/>
    <col min="9" max="9" width="38.5703125" style="19" customWidth="1"/>
    <col min="10" max="10" width="11.85546875" style="19" customWidth="1"/>
    <col min="11" max="11" width="14.7109375" style="19" customWidth="1"/>
    <col min="12" max="12" width="7.85546875" style="19" bestFit="1" customWidth="1"/>
    <col min="13" max="13" width="9.140625" style="120" customWidth="1"/>
    <col min="14" max="14" width="4.28515625" style="19" bestFit="1" customWidth="1"/>
    <col min="15" max="15" width="6.28515625" style="94" customWidth="1"/>
    <col min="16" max="16" width="6.28515625" style="93" customWidth="1"/>
    <col min="17" max="21" width="3.5703125" style="19" customWidth="1"/>
    <col min="22" max="22" width="7" style="20" bestFit="1" customWidth="1"/>
    <col min="23" max="23" width="6.7109375" style="19" bestFit="1" customWidth="1"/>
    <col min="24" max="24" width="6.7109375" style="19" customWidth="1"/>
    <col min="25" max="25" width="7" style="20" bestFit="1" customWidth="1"/>
    <col min="26" max="26" width="7.140625" style="20" bestFit="1" customWidth="1"/>
    <col min="27" max="27" width="7" style="19" bestFit="1" customWidth="1"/>
    <col min="28" max="28" width="5.140625" style="19" customWidth="1"/>
    <col min="29" max="29" width="8.140625" style="19" customWidth="1"/>
    <col min="30" max="30" width="5.140625" style="19" customWidth="1"/>
    <col min="31" max="35" width="5.5703125" style="19" customWidth="1"/>
    <col min="36" max="36" width="7.5703125" style="19" customWidth="1"/>
    <col min="37" max="37" width="6.140625" style="19" customWidth="1"/>
    <col min="38" max="38" width="4.42578125" style="19" customWidth="1"/>
    <col min="39" max="39" width="21.42578125" style="19" customWidth="1"/>
    <col min="40" max="41" width="5.140625" style="19" customWidth="1"/>
    <col min="42" max="42" width="7" style="19" bestFit="1" customWidth="1"/>
    <col min="43" max="43" width="7.140625" style="19" bestFit="1" customWidth="1"/>
    <col min="44" max="44" width="9.140625" style="19" customWidth="1"/>
    <col min="45" max="45" width="6.140625" style="19" bestFit="1" customWidth="1"/>
    <col min="46" max="46" width="7" style="19" bestFit="1" customWidth="1"/>
    <col min="47" max="47" width="5" style="19" bestFit="1" customWidth="1"/>
    <col min="48" max="48" width="6.140625" style="19" bestFit="1" customWidth="1"/>
    <col min="49" max="49" width="7" style="19" bestFit="1" customWidth="1"/>
    <col min="50" max="50" width="5" style="19" bestFit="1" customWidth="1"/>
    <col min="51" max="51" width="6.140625" style="19" bestFit="1" customWidth="1"/>
    <col min="52" max="52" width="7" style="19" bestFit="1" customWidth="1"/>
    <col min="53" max="53" width="5" style="19" bestFit="1" customWidth="1"/>
    <col min="54" max="54" width="6.140625" style="19" bestFit="1" customWidth="1"/>
    <col min="55" max="55" width="7" style="19" bestFit="1" customWidth="1"/>
    <col min="56" max="56" width="5" style="19" bestFit="1" customWidth="1"/>
    <col min="57" max="57" width="6.140625" style="19" bestFit="1" customWidth="1"/>
    <col min="58" max="58" width="7" style="19" bestFit="1" customWidth="1"/>
    <col min="59" max="59" width="6" style="19" bestFit="1" customWidth="1"/>
    <col min="60" max="60" width="6.140625" style="19" bestFit="1" customWidth="1"/>
    <col min="61" max="61" width="7" style="19" bestFit="1" customWidth="1"/>
    <col min="62" max="62" width="5" style="19" bestFit="1" customWidth="1"/>
    <col min="63" max="63" width="6.140625" style="19" bestFit="1" customWidth="1"/>
    <col min="64" max="64" width="7" style="19" bestFit="1" customWidth="1"/>
    <col min="65" max="65" width="5" style="19" bestFit="1" customWidth="1"/>
    <col min="66" max="66" width="6.140625" style="19" bestFit="1" customWidth="1"/>
    <col min="67" max="67" width="7" style="19" bestFit="1" customWidth="1"/>
    <col min="68" max="68" width="5" style="19" bestFit="1" customWidth="1"/>
    <col min="69" max="69" width="6.140625" style="19" bestFit="1" customWidth="1"/>
    <col min="70" max="70" width="7" style="19" bestFit="1" customWidth="1"/>
    <col min="71" max="71" width="5" style="19" bestFit="1" customWidth="1"/>
    <col min="72" max="72" width="6.140625" style="19" bestFit="1" customWidth="1"/>
    <col min="73" max="73" width="7" style="19" bestFit="1" customWidth="1"/>
    <col min="74" max="74" width="5" style="19" bestFit="1" customWidth="1"/>
    <col min="75" max="75" width="6.140625" style="19" bestFit="1" customWidth="1"/>
    <col min="76" max="76" width="7" style="19" bestFit="1" customWidth="1"/>
    <col min="77" max="77" width="5" style="19" bestFit="1" customWidth="1"/>
    <col min="78" max="78" width="6.140625" style="19" bestFit="1" customWidth="1"/>
    <col min="79" max="79" width="7" style="19" bestFit="1" customWidth="1"/>
    <col min="80" max="80" width="5" style="19" bestFit="1" customWidth="1"/>
    <col min="81" max="81" width="6.140625" style="19" bestFit="1" customWidth="1"/>
    <col min="82" max="82" width="7" style="19" bestFit="1" customWidth="1"/>
    <col min="83" max="83" width="5" style="19" bestFit="1" customWidth="1"/>
    <col min="84" max="84" width="6.140625" style="19" bestFit="1" customWidth="1"/>
    <col min="85" max="85" width="7" style="19" bestFit="1" customWidth="1"/>
    <col min="86" max="86" width="6" style="19" bestFit="1" customWidth="1"/>
    <col min="87" max="87" width="6.140625" style="19" bestFit="1" customWidth="1"/>
    <col min="88" max="88" width="7" style="19" bestFit="1" customWidth="1"/>
    <col min="89" max="89" width="6" style="19" bestFit="1" customWidth="1"/>
    <col min="90" max="90" width="6.140625" style="19" bestFit="1" customWidth="1"/>
    <col min="91" max="91" width="7" style="19" bestFit="1" customWidth="1"/>
    <col min="92" max="92" width="5" style="19" bestFit="1" customWidth="1"/>
    <col min="93" max="93" width="6.140625" style="19" bestFit="1" customWidth="1"/>
    <col min="94" max="94" width="7" style="19" bestFit="1" customWidth="1"/>
    <col min="95" max="95" width="6" style="19" bestFit="1" customWidth="1"/>
    <col min="96" max="96" width="6.140625" style="19" bestFit="1" customWidth="1"/>
    <col min="97" max="97" width="7" style="19" bestFit="1" customWidth="1"/>
    <col min="98" max="98" width="5" style="19" bestFit="1" customWidth="1"/>
    <col min="99" max="99" width="6.140625" style="19" bestFit="1" customWidth="1"/>
    <col min="100" max="100" width="7" style="19" bestFit="1" customWidth="1"/>
    <col min="101" max="101" width="5" style="19" bestFit="1" customWidth="1"/>
    <col min="102" max="102" width="6.140625" style="19" bestFit="1" customWidth="1"/>
    <col min="103" max="103" width="7" style="19" bestFit="1" customWidth="1"/>
    <col min="104" max="104" width="6" style="19" bestFit="1" customWidth="1"/>
    <col min="105" max="105" width="6.140625" style="19" bestFit="1" customWidth="1"/>
    <col min="106" max="106" width="7" style="19" bestFit="1" customWidth="1"/>
    <col min="107" max="16384" width="11.42578125" style="19"/>
  </cols>
  <sheetData>
    <row r="1" spans="1:91">
      <c r="D1" s="93"/>
      <c r="E1" s="93"/>
      <c r="F1" s="93"/>
      <c r="G1" s="121">
        <v>250</v>
      </c>
      <c r="H1" s="93"/>
      <c r="J1" s="93"/>
      <c r="M1" s="19"/>
      <c r="N1" s="94"/>
      <c r="O1" s="95"/>
      <c r="P1" s="19"/>
      <c r="U1" s="20"/>
      <c r="V1" s="19"/>
      <c r="X1" s="20"/>
      <c r="Z1" s="93"/>
      <c r="AB1" s="93"/>
      <c r="AG1" s="93"/>
      <c r="AM1" s="93"/>
    </row>
    <row r="2" spans="1:91">
      <c r="A2" s="20">
        <f>MATCH("Final",9:9,0)</f>
        <v>7</v>
      </c>
      <c r="D2" s="96"/>
      <c r="E2" s="97"/>
      <c r="F2" s="97"/>
      <c r="G2" s="122"/>
      <c r="H2" s="97"/>
      <c r="J2" s="98"/>
      <c r="M2" s="19"/>
      <c r="N2" s="94"/>
      <c r="O2" s="93"/>
      <c r="P2" s="19"/>
      <c r="U2" s="20"/>
      <c r="V2" s="19"/>
      <c r="X2" s="20"/>
      <c r="Z2" s="19"/>
    </row>
    <row r="3" spans="1:91" ht="21" customHeight="1">
      <c r="A3" s="49" t="s">
        <v>175</v>
      </c>
      <c r="B3" s="54"/>
      <c r="D3" s="91" t="s">
        <v>25</v>
      </c>
      <c r="H3" s="99"/>
      <c r="I3" s="30"/>
      <c r="J3" s="50"/>
      <c r="K3" s="100"/>
      <c r="L3" s="101"/>
      <c r="M3" s="101"/>
      <c r="N3" s="94"/>
      <c r="O3" s="93"/>
      <c r="P3" s="20"/>
      <c r="U3" s="20"/>
      <c r="V3" s="19"/>
      <c r="X3" s="20"/>
      <c r="Z3" s="19"/>
      <c r="AI3" s="20"/>
    </row>
    <row r="4" spans="1:91" ht="15.75">
      <c r="A4" s="49" t="s">
        <v>33</v>
      </c>
      <c r="E4" s="6"/>
      <c r="F4" s="102"/>
      <c r="G4" s="123"/>
      <c r="I4" s="18" t="s">
        <v>72</v>
      </c>
      <c r="J4" s="51"/>
      <c r="L4" s="101"/>
      <c r="M4" s="101"/>
      <c r="N4" s="94"/>
      <c r="O4" s="93"/>
      <c r="P4" s="20"/>
      <c r="U4" s="20"/>
      <c r="V4" s="19"/>
      <c r="X4" s="20"/>
      <c r="Z4" s="19"/>
      <c r="AI4" s="20"/>
    </row>
    <row r="5" spans="1:91" ht="15.75">
      <c r="A5" s="49" t="s">
        <v>162</v>
      </c>
      <c r="B5" s="54"/>
      <c r="D5" s="19"/>
      <c r="E5" s="52" t="s">
        <v>16</v>
      </c>
      <c r="F5" s="49" t="s">
        <v>29</v>
      </c>
      <c r="G5" s="124"/>
      <c r="H5" s="20"/>
      <c r="I5" s="30"/>
      <c r="J5" s="30"/>
      <c r="K5" s="30"/>
      <c r="L5" s="21"/>
      <c r="M5" s="21"/>
      <c r="N5" s="94"/>
      <c r="O5" s="93"/>
      <c r="P5" s="20"/>
      <c r="U5" s="20"/>
      <c r="V5" s="19"/>
      <c r="X5" s="20"/>
      <c r="Z5" s="19"/>
      <c r="AI5" s="20"/>
    </row>
    <row r="6" spans="1:91">
      <c r="A6" s="1"/>
      <c r="B6" s="54"/>
      <c r="D6" s="19"/>
      <c r="E6" s="18" t="s">
        <v>27</v>
      </c>
      <c r="F6" s="315">
        <f ca="1">General!E8</f>
        <v>41494.655080439814</v>
      </c>
      <c r="G6" s="315"/>
      <c r="H6" s="315"/>
      <c r="I6" s="315"/>
      <c r="J6" s="315"/>
      <c r="K6" s="315"/>
      <c r="L6" s="315"/>
      <c r="M6" s="315"/>
      <c r="N6" s="315"/>
      <c r="Q6" s="20"/>
    </row>
    <row r="7" spans="1:91">
      <c r="D7" s="21"/>
      <c r="E7" s="21"/>
      <c r="F7" s="103"/>
      <c r="G7" s="125"/>
      <c r="H7" s="103"/>
      <c r="I7" s="21"/>
      <c r="L7" s="20"/>
      <c r="M7" s="20"/>
      <c r="O7" s="19"/>
      <c r="P7" s="19"/>
      <c r="V7" s="19"/>
      <c r="Y7" s="19"/>
      <c r="Z7" s="19"/>
    </row>
    <row r="8" spans="1:91">
      <c r="D8" s="104" t="s">
        <v>43</v>
      </c>
      <c r="E8" s="105"/>
      <c r="F8" s="106"/>
      <c r="G8" s="126"/>
      <c r="H8"/>
      <c r="I8"/>
      <c r="J8" s="20"/>
      <c r="K8" s="20"/>
      <c r="M8" s="19"/>
      <c r="O8" s="19"/>
      <c r="P8" s="19"/>
      <c r="V8" s="19"/>
      <c r="Y8" s="19"/>
      <c r="Z8" s="19"/>
    </row>
    <row r="9" spans="1:91" s="29" customFormat="1">
      <c r="A9" s="16" t="s">
        <v>6</v>
      </c>
      <c r="B9" s="16" t="s">
        <v>4</v>
      </c>
      <c r="C9" s="22" t="s">
        <v>7</v>
      </c>
      <c r="D9" s="108" t="s">
        <v>142</v>
      </c>
      <c r="E9" s="108" t="s">
        <v>30</v>
      </c>
      <c r="F9" s="109" t="s">
        <v>31</v>
      </c>
      <c r="G9" s="85" t="s">
        <v>0</v>
      </c>
      <c r="H9" s="107" t="s">
        <v>1</v>
      </c>
      <c r="I9" s="36" t="s">
        <v>32</v>
      </c>
      <c r="J9" s="23"/>
      <c r="K9" s="2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22"/>
      <c r="Y9" s="9"/>
      <c r="Z9" s="9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</row>
    <row r="10" spans="1:91">
      <c r="A10" s="24"/>
      <c r="B10" s="24"/>
      <c r="C10" s="24"/>
      <c r="D10"/>
      <c r="E10" s="111"/>
      <c r="F10" s="110"/>
      <c r="G10" s="127"/>
      <c r="H10" s="111"/>
      <c r="I10" s="112"/>
      <c r="J10" s="24"/>
      <c r="K10" s="24"/>
      <c r="L10" s="24"/>
      <c r="M10" s="19"/>
      <c r="O10" s="19"/>
      <c r="P10" s="24"/>
      <c r="Q10" s="24"/>
      <c r="R10" s="24"/>
      <c r="S10" s="24"/>
      <c r="T10" s="24"/>
      <c r="U10" s="24"/>
      <c r="V10" s="19"/>
      <c r="W10" s="25"/>
      <c r="X10" s="26"/>
      <c r="Y10" s="24"/>
      <c r="Z10" s="24"/>
    </row>
    <row r="11" spans="1:91" s="211" customFormat="1">
      <c r="A11" s="245">
        <v>301</v>
      </c>
      <c r="B11" s="212" t="str">
        <f>IF(ISBLANK(A11),"",VLOOKUP(A11,piloci!B1:C17,2,0))</f>
        <v>POLSKA</v>
      </c>
      <c r="C11" s="213" t="str">
        <f>IF(ISBLANK(A11),"",VLOOKUP(A11,piloci!B9:D25,3,0))</f>
        <v>BÓGDAŁ DARIUSZ / GĘBAŁA BARBARA</v>
      </c>
      <c r="D11" s="226">
        <v>0</v>
      </c>
      <c r="E11" s="227">
        <v>0</v>
      </c>
      <c r="F11" s="228"/>
      <c r="G11" s="229">
        <f t="shared" ref="G11:G17" si="0">IF(ISBLANK(D11),0,IF(F11&gt;1,IF(E11-F11&lt;0,0,E11-F11),ROUND(E11*(1-F11),0)))</f>
        <v>0</v>
      </c>
      <c r="H11" s="211">
        <f t="shared" ref="H11:H17" ca="1" si="1">RANK(G11,OFFSET(G$11,0,0,Npil,1),0)</f>
        <v>2</v>
      </c>
      <c r="I11" s="230"/>
      <c r="J11" s="231"/>
      <c r="K11" s="231"/>
    </row>
    <row r="12" spans="1:91" s="211" customFormat="1">
      <c r="A12" s="245">
        <v>302</v>
      </c>
      <c r="B12" s="212" t="str">
        <f>IF(ISBLANK(A12),"",VLOOKUP(A12,piloci!B2:C18,2,0))</f>
        <v>POLSKA</v>
      </c>
      <c r="C12" s="213" t="str">
        <f>IF(ISBLANK(A12),"",VLOOKUP(A12,piloci!B10:D26,3,0))</f>
        <v>BARCZYŃSKI MAREK/BARA VIOLETTA</v>
      </c>
      <c r="D12" s="226">
        <v>0</v>
      </c>
      <c r="E12" s="227">
        <v>0</v>
      </c>
      <c r="F12" s="228"/>
      <c r="G12" s="229">
        <f t="shared" si="0"/>
        <v>0</v>
      </c>
      <c r="H12" s="211">
        <f t="shared" ca="1" si="1"/>
        <v>2</v>
      </c>
      <c r="I12" s="230"/>
      <c r="J12" s="231"/>
      <c r="K12" s="231"/>
    </row>
    <row r="13" spans="1:91" s="211" customFormat="1">
      <c r="A13" s="245">
        <v>303</v>
      </c>
      <c r="B13" s="212" t="str">
        <f>IF(ISBLANK(A13),"",VLOOKUP(A13,piloci!B3:C19,2,0))</f>
        <v>POLSKA</v>
      </c>
      <c r="C13" s="213" t="str">
        <f>IF(ISBLANK(A13),"",VLOOKUP(A13,piloci!B11:D27,3,0))</f>
        <v>KRUPA PIOTR / KRUPA AGNIESZKA</v>
      </c>
      <c r="D13" s="226">
        <v>0</v>
      </c>
      <c r="E13" s="227">
        <v>0</v>
      </c>
      <c r="F13" s="228"/>
      <c r="G13" s="229">
        <f t="shared" si="0"/>
        <v>0</v>
      </c>
      <c r="H13" s="211">
        <f t="shared" ca="1" si="1"/>
        <v>2</v>
      </c>
      <c r="I13" s="230"/>
      <c r="J13" s="231"/>
      <c r="K13" s="231"/>
    </row>
    <row r="14" spans="1:91" s="211" customFormat="1">
      <c r="A14" s="245">
        <v>304</v>
      </c>
      <c r="B14" s="212" t="str">
        <f>IF(ISBLANK(A14),"",VLOOKUP(A14,piloci!B4:C20,2,0))</f>
        <v>POLSKA</v>
      </c>
      <c r="C14" s="213" t="str">
        <f>IF(ISBLANK(A14),"",VLOOKUP(A14,piloci!B12:D28,3,0))</f>
        <v xml:space="preserve">BALCERZEWSKI  JAROSŁAW  / KŁOSS MAGDALENA </v>
      </c>
      <c r="D14" s="226">
        <v>1</v>
      </c>
      <c r="E14" s="227">
        <v>50</v>
      </c>
      <c r="F14" s="228"/>
      <c r="G14" s="229">
        <f t="shared" si="0"/>
        <v>50</v>
      </c>
      <c r="H14" s="211">
        <f t="shared" ca="1" si="1"/>
        <v>1</v>
      </c>
      <c r="I14" s="230"/>
      <c r="J14" s="232"/>
      <c r="K14" s="233"/>
      <c r="M14" s="230"/>
      <c r="N14" s="234"/>
      <c r="O14" s="230"/>
      <c r="U14" s="235"/>
      <c r="V14" s="236"/>
      <c r="W14" s="237"/>
      <c r="X14" s="238"/>
      <c r="Z14" s="230"/>
      <c r="AA14" s="233"/>
      <c r="AB14" s="233"/>
      <c r="AD14" s="239"/>
      <c r="AE14" s="239"/>
      <c r="AG14" s="239"/>
      <c r="AH14" s="239"/>
      <c r="AJ14" s="239"/>
      <c r="AK14" s="239"/>
      <c r="AM14" s="239"/>
      <c r="AN14" s="239"/>
      <c r="AP14" s="239"/>
      <c r="AQ14" s="239"/>
      <c r="AS14" s="239"/>
      <c r="AT14" s="239"/>
      <c r="AV14" s="239"/>
      <c r="AW14" s="239"/>
      <c r="AY14" s="239"/>
      <c r="AZ14" s="239"/>
      <c r="BB14" s="239"/>
      <c r="BC14" s="239"/>
      <c r="BE14" s="239"/>
      <c r="BF14" s="239"/>
      <c r="BH14" s="239"/>
      <c r="BI14" s="239"/>
      <c r="BK14" s="239"/>
      <c r="BL14" s="239"/>
      <c r="BN14" s="239"/>
      <c r="BO14" s="239"/>
      <c r="BQ14" s="239"/>
      <c r="BR14" s="239"/>
      <c r="BT14" s="239"/>
      <c r="BU14" s="239"/>
      <c r="BW14" s="239"/>
      <c r="BX14" s="239"/>
      <c r="BZ14" s="239"/>
      <c r="CA14" s="239"/>
      <c r="CC14" s="239"/>
      <c r="CD14" s="239"/>
      <c r="CF14" s="239"/>
      <c r="CG14" s="239"/>
      <c r="CI14" s="239"/>
      <c r="CJ14" s="239"/>
      <c r="CL14" s="239"/>
      <c r="CM14" s="239"/>
    </row>
    <row r="15" spans="1:91" s="211" customFormat="1">
      <c r="A15" s="245">
        <v>305</v>
      </c>
      <c r="B15" s="212" t="str">
        <f>IF(ISBLANK(A15),"",VLOOKUP(A15,piloci!B5:C21,2,0))</f>
        <v>RUSSIA</v>
      </c>
      <c r="C15" s="213" t="str">
        <f>IF(ISBLANK(A15),"",VLOOKUP(A15,piloci!B13:D29,3,0))</f>
        <v>EKIMOV KIRILL / SHARAPOW ANATOLY</v>
      </c>
      <c r="D15" s="226">
        <v>0</v>
      </c>
      <c r="E15" s="227">
        <v>0</v>
      </c>
      <c r="F15" s="228"/>
      <c r="G15" s="229">
        <f t="shared" si="0"/>
        <v>0</v>
      </c>
      <c r="H15" s="211">
        <f t="shared" ca="1" si="1"/>
        <v>2</v>
      </c>
      <c r="I15" s="230"/>
      <c r="J15" s="231"/>
      <c r="K15" s="231"/>
    </row>
    <row r="16" spans="1:91" s="211" customFormat="1">
      <c r="A16" s="249">
        <v>316</v>
      </c>
      <c r="B16" s="212" t="str">
        <f>IF(ISBLANK(A16),"",VLOOKUP(A16,piloci!B6:C22,2,0))</f>
        <v>POLSKA</v>
      </c>
      <c r="C16" s="213" t="str">
        <f>IF(ISBLANK(A16),"",VLOOKUP(A16,piloci!B14:D30,3,0))</f>
        <v>WALKOWIAK DANIEL / WALKOWIAK ROMAN</v>
      </c>
      <c r="D16" s="226">
        <v>0</v>
      </c>
      <c r="E16" s="227">
        <v>0</v>
      </c>
      <c r="F16" s="228"/>
      <c r="G16" s="229">
        <f t="shared" si="0"/>
        <v>0</v>
      </c>
      <c r="H16" s="211">
        <f t="shared" ca="1" si="1"/>
        <v>2</v>
      </c>
      <c r="I16" s="240"/>
      <c r="J16" s="231"/>
      <c r="K16" s="231"/>
    </row>
    <row r="17" spans="1:91" s="211" customFormat="1">
      <c r="A17" s="249">
        <v>211</v>
      </c>
      <c r="B17" s="212" t="str">
        <f>IF(ISBLANK(A17),"",VLOOKUP(A17,piloci!B7:C23,2,0))</f>
        <v>POLSKA</v>
      </c>
      <c r="C17" s="213" t="str">
        <f>IF(ISBLANK(A17),"",VLOOKUP(A17,piloci!B15:D31,3,0))</f>
        <v>TOMASZ KRZYSZTOF / IRENEUSZ WĄTROBA</v>
      </c>
      <c r="D17" s="263">
        <v>0</v>
      </c>
      <c r="E17" s="227">
        <v>0</v>
      </c>
      <c r="F17" s="265"/>
      <c r="G17" s="266">
        <f t="shared" si="0"/>
        <v>0</v>
      </c>
      <c r="H17" s="258">
        <f t="shared" ca="1" si="1"/>
        <v>2</v>
      </c>
      <c r="I17" s="267"/>
      <c r="J17" s="268"/>
      <c r="K17" s="231"/>
      <c r="U17" s="235"/>
      <c r="V17" s="236"/>
      <c r="W17" s="237"/>
      <c r="X17" s="238"/>
      <c r="Z17" s="230"/>
      <c r="AA17" s="233"/>
      <c r="AB17" s="233"/>
      <c r="AD17" s="239"/>
      <c r="AE17" s="239"/>
      <c r="AG17" s="239"/>
      <c r="AH17" s="239"/>
      <c r="AJ17" s="239"/>
      <c r="AK17" s="239"/>
      <c r="AM17" s="239"/>
      <c r="AN17" s="239"/>
      <c r="AP17" s="239"/>
      <c r="AQ17" s="239"/>
      <c r="AS17" s="239"/>
      <c r="AT17" s="239"/>
      <c r="AV17" s="239"/>
      <c r="AW17" s="239"/>
      <c r="AY17" s="239"/>
      <c r="AZ17" s="239"/>
      <c r="BB17" s="239"/>
      <c r="BC17" s="239"/>
      <c r="BE17" s="239"/>
      <c r="BF17" s="239"/>
      <c r="BH17" s="239"/>
      <c r="BI17" s="239"/>
      <c r="BK17" s="239"/>
      <c r="BL17" s="239"/>
      <c r="BN17" s="239"/>
      <c r="BO17" s="239"/>
      <c r="BQ17" s="239"/>
      <c r="BR17" s="239"/>
      <c r="BT17" s="239"/>
      <c r="BU17" s="239"/>
      <c r="BW17" s="239"/>
      <c r="BX17" s="239"/>
      <c r="BZ17" s="239"/>
      <c r="CA17" s="239"/>
      <c r="CC17" s="239"/>
      <c r="CD17" s="239"/>
      <c r="CF17" s="239"/>
      <c r="CG17" s="239"/>
      <c r="CI17" s="239"/>
      <c r="CJ17" s="239"/>
      <c r="CL17" s="239"/>
      <c r="CM17" s="239"/>
    </row>
    <row r="18" spans="1:91" s="211" customFormat="1">
      <c r="A18" s="249">
        <v>666</v>
      </c>
      <c r="B18" s="212" t="str">
        <f>IF(ISBLANK(A18),"",VLOOKUP(A18,piloci!B8:C24,2,0))</f>
        <v>ČESKÁ REPUBLIKA/POLSKA</v>
      </c>
      <c r="C18" s="213" t="str">
        <f>IF(ISBLANK(A18),"",VLOOKUP(A18,piloci!B16:D32,3,0))</f>
        <v>ZAWORKA/KACZYŃSKA</v>
      </c>
      <c r="D18" s="263">
        <v>0</v>
      </c>
      <c r="E18" s="227">
        <v>0</v>
      </c>
      <c r="F18" s="265"/>
      <c r="G18" s="266">
        <f t="shared" ref="G18" si="2">IF(ISBLANK(D18),0,IF(F18&gt;1,IF(E18-F18&lt;0,0,E18-F18),ROUND(E18*(1-F18),0)))</f>
        <v>0</v>
      </c>
      <c r="H18" s="258">
        <f t="shared" ref="H18" ca="1" si="3">RANK(G18,OFFSET(G$11,0,0,Npil,1),0)</f>
        <v>2</v>
      </c>
      <c r="I18" s="267"/>
      <c r="J18" s="268"/>
      <c r="K18" s="231"/>
      <c r="U18" s="235"/>
      <c r="V18" s="236"/>
      <c r="W18" s="237"/>
      <c r="X18" s="238"/>
      <c r="Z18" s="230"/>
      <c r="AA18" s="233"/>
      <c r="AB18" s="233"/>
      <c r="AD18" s="239"/>
      <c r="AE18" s="239"/>
      <c r="AG18" s="239"/>
      <c r="AH18" s="239"/>
      <c r="AJ18" s="239"/>
      <c r="AK18" s="239"/>
      <c r="AM18" s="239"/>
      <c r="AN18" s="239"/>
      <c r="AP18" s="239"/>
      <c r="AQ18" s="239"/>
      <c r="AS18" s="239"/>
      <c r="AT18" s="239"/>
      <c r="AV18" s="239"/>
      <c r="AW18" s="239"/>
      <c r="AY18" s="239"/>
      <c r="AZ18" s="239"/>
      <c r="BB18" s="239"/>
      <c r="BC18" s="239"/>
      <c r="BE18" s="239"/>
      <c r="BF18" s="239"/>
      <c r="BH18" s="239"/>
      <c r="BI18" s="239"/>
      <c r="BK18" s="239"/>
      <c r="BL18" s="239"/>
      <c r="BN18" s="239"/>
      <c r="BO18" s="239"/>
      <c r="BQ18" s="239"/>
      <c r="BR18" s="239"/>
      <c r="BT18" s="239"/>
      <c r="BU18" s="239"/>
      <c r="BW18" s="239"/>
      <c r="BX18" s="239"/>
      <c r="BZ18" s="239"/>
      <c r="CA18" s="239"/>
      <c r="CC18" s="239"/>
      <c r="CD18" s="239"/>
      <c r="CF18" s="239"/>
      <c r="CG18" s="239"/>
      <c r="CI18" s="239"/>
      <c r="CJ18" s="239"/>
      <c r="CL18" s="239"/>
      <c r="CM18" s="239"/>
    </row>
    <row r="19" spans="1:91">
      <c r="A19" s="61"/>
    </row>
    <row r="20" spans="1:91">
      <c r="A20" s="61"/>
    </row>
    <row r="21" spans="1:91">
      <c r="A21" s="61"/>
    </row>
    <row r="22" spans="1:91">
      <c r="A22" s="61"/>
    </row>
    <row r="23" spans="1:91">
      <c r="A23" s="61"/>
    </row>
    <row r="24" spans="1:91">
      <c r="A24" s="61"/>
    </row>
    <row r="25" spans="1:91">
      <c r="A25" s="61"/>
    </row>
    <row r="26" spans="1:91">
      <c r="A26" s="61"/>
    </row>
    <row r="27" spans="1:91">
      <c r="A27" s="61"/>
    </row>
    <row r="28" spans="1:91">
      <c r="A28" s="61"/>
    </row>
    <row r="29" spans="1:91">
      <c r="A29" s="61"/>
    </row>
    <row r="30" spans="1:91">
      <c r="A30" s="61"/>
    </row>
    <row r="31" spans="1:91">
      <c r="A31" s="61"/>
    </row>
    <row r="32" spans="1:91">
      <c r="A32" s="61"/>
    </row>
    <row r="33" spans="1:1" s="19" customFormat="1">
      <c r="A33" s="61"/>
    </row>
    <row r="34" spans="1:1" s="19" customFormat="1">
      <c r="A34" s="61"/>
    </row>
    <row r="35" spans="1:1" s="19" customFormat="1">
      <c r="A35" s="61"/>
    </row>
    <row r="36" spans="1:1" s="19" customFormat="1">
      <c r="A36" s="61"/>
    </row>
    <row r="37" spans="1:1" s="19" customFormat="1">
      <c r="A37" s="61"/>
    </row>
    <row r="38" spans="1:1" s="19" customFormat="1">
      <c r="A38" s="61"/>
    </row>
    <row r="39" spans="1:1" s="19" customFormat="1">
      <c r="A39" s="61"/>
    </row>
    <row r="40" spans="1:1" s="19" customFormat="1">
      <c r="A40" s="61"/>
    </row>
    <row r="41" spans="1:1" s="19" customFormat="1">
      <c r="A41" s="61"/>
    </row>
    <row r="42" spans="1:1" s="19" customFormat="1">
      <c r="A42" s="61"/>
    </row>
    <row r="43" spans="1:1" s="19" customFormat="1">
      <c r="A43" s="61"/>
    </row>
    <row r="44" spans="1:1" s="19" customFormat="1">
      <c r="A44" s="61"/>
    </row>
    <row r="45" spans="1:1" s="19" customFormat="1">
      <c r="A45" s="61"/>
    </row>
    <row r="46" spans="1:1" s="19" customFormat="1">
      <c r="A46" s="61"/>
    </row>
    <row r="47" spans="1:1" s="19" customFormat="1">
      <c r="A47" s="61"/>
    </row>
    <row r="48" spans="1:1" s="19" customFormat="1">
      <c r="A48" s="61"/>
    </row>
    <row r="49" spans="1:1" s="19" customFormat="1">
      <c r="A49" s="61"/>
    </row>
    <row r="50" spans="1:1" s="19" customFormat="1">
      <c r="A50" s="61"/>
    </row>
    <row r="51" spans="1:1" s="19" customFormat="1">
      <c r="A51" s="61"/>
    </row>
    <row r="52" spans="1:1" s="19" customFormat="1">
      <c r="A52" s="61"/>
    </row>
    <row r="53" spans="1:1" s="19" customFormat="1">
      <c r="A53" s="61"/>
    </row>
    <row r="54" spans="1:1" s="19" customFormat="1">
      <c r="A54" s="61"/>
    </row>
    <row r="55" spans="1:1" s="19" customFormat="1">
      <c r="A55" s="61"/>
    </row>
    <row r="56" spans="1:1" s="19" customFormat="1">
      <c r="A56" s="61"/>
    </row>
    <row r="57" spans="1:1" s="19" customFormat="1">
      <c r="A57" s="61"/>
    </row>
    <row r="58" spans="1:1" s="19" customFormat="1">
      <c r="A58" s="61"/>
    </row>
    <row r="59" spans="1:1" s="19" customFormat="1">
      <c r="A59" s="61"/>
    </row>
    <row r="60" spans="1:1" s="19" customFormat="1">
      <c r="A60" s="61"/>
    </row>
    <row r="61" spans="1:1" s="19" customFormat="1">
      <c r="A61" s="61"/>
    </row>
    <row r="62" spans="1:1" s="19" customFormat="1">
      <c r="A62" s="61"/>
    </row>
    <row r="63" spans="1:1" s="19" customFormat="1">
      <c r="A63" s="61"/>
    </row>
    <row r="64" spans="1:1" s="19" customFormat="1">
      <c r="A64" s="61"/>
    </row>
    <row r="65" spans="1:1" s="19" customFormat="1">
      <c r="A65" s="61"/>
    </row>
    <row r="66" spans="1:1" s="19" customFormat="1">
      <c r="A66" s="61"/>
    </row>
    <row r="67" spans="1:1" s="19" customFormat="1">
      <c r="A67" s="61"/>
    </row>
    <row r="68" spans="1:1" s="19" customFormat="1">
      <c r="A68" s="61"/>
    </row>
    <row r="69" spans="1:1" s="19" customFormat="1">
      <c r="A69" s="61"/>
    </row>
    <row r="70" spans="1:1" s="19" customFormat="1">
      <c r="A70" s="61"/>
    </row>
    <row r="71" spans="1:1" s="19" customFormat="1">
      <c r="A71" s="61"/>
    </row>
    <row r="72" spans="1:1" s="19" customFormat="1">
      <c r="A72" s="61"/>
    </row>
    <row r="73" spans="1:1" s="19" customFormat="1">
      <c r="A73" s="61"/>
    </row>
    <row r="74" spans="1:1" s="19" customFormat="1">
      <c r="A74" s="61"/>
    </row>
    <row r="75" spans="1:1" s="19" customFormat="1">
      <c r="A75" s="61"/>
    </row>
    <row r="76" spans="1:1" s="19" customFormat="1">
      <c r="A76" s="61"/>
    </row>
    <row r="77" spans="1:1" s="19" customFormat="1">
      <c r="A77" s="61"/>
    </row>
    <row r="78" spans="1:1" s="19" customFormat="1">
      <c r="A78" s="61"/>
    </row>
    <row r="79" spans="1:1" s="19" customFormat="1">
      <c r="A79" s="61"/>
    </row>
    <row r="80" spans="1:1" s="19" customFormat="1">
      <c r="A80" s="61"/>
    </row>
    <row r="81" spans="1:1" s="19" customFormat="1">
      <c r="A81" s="61"/>
    </row>
    <row r="82" spans="1:1" s="19" customFormat="1">
      <c r="A82" s="61"/>
    </row>
    <row r="83" spans="1:1" s="19" customFormat="1">
      <c r="A83" s="61"/>
    </row>
    <row r="84" spans="1:1" s="19" customFormat="1">
      <c r="A84" s="61"/>
    </row>
    <row r="85" spans="1:1" s="19" customFormat="1">
      <c r="A85" s="61"/>
    </row>
    <row r="86" spans="1:1" s="19" customFormat="1">
      <c r="A86" s="61"/>
    </row>
  </sheetData>
  <mergeCells count="1">
    <mergeCell ref="F6:N6"/>
  </mergeCells>
  <dataValidations count="2">
    <dataValidation allowBlank="1" showInputMessage="1" showErrorMessage="1" errorTitle="Invalid data" error="Specify hh:mm:ss or hh:mm" sqref="D3 E6:F6 I4"/>
    <dataValidation type="list" allowBlank="1" showInputMessage="1" showErrorMessage="1" sqref="E5">
      <formula1>"Provisional,Official,Final"</formula1>
    </dataValidation>
  </dataValidations>
  <pageMargins left="0.74803149606299213" right="0.74803149606299213" top="0.98425196850393704" bottom="0.98425196850393704" header="0.51181102362204722" footer="0.51181102362204722"/>
  <pageSetup paperSize="9" scale="88" orientation="landscape" r:id="rId1"/>
  <headerFooter alignWithMargins="0"/>
  <legacyDrawing r:id="rId2"/>
  <oleObjects>
    <oleObject progId="Word.Picture.8" shapeId="88065" r:id="rId3"/>
    <oleObject progId="Word.Picture.8" shapeId="88066" r:id="rId4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CR144"/>
  <sheetViews>
    <sheetView topLeftCell="A5" workbookViewId="0">
      <selection activeCell="F28" sqref="F28"/>
    </sheetView>
  </sheetViews>
  <sheetFormatPr defaultColWidth="11.42578125" defaultRowHeight="12.75"/>
  <cols>
    <col min="1" max="1" width="6" style="20" customWidth="1"/>
    <col min="2" max="2" width="6.7109375" style="20" customWidth="1"/>
    <col min="3" max="3" width="32.85546875" style="19" customWidth="1"/>
    <col min="4" max="4" width="10.85546875" style="19" customWidth="1"/>
    <col min="5" max="5" width="16.7109375" style="20" customWidth="1"/>
    <col min="6" max="6" width="13.42578125" style="19" customWidth="1"/>
    <col min="7" max="7" width="10.85546875" style="19" customWidth="1"/>
    <col min="8" max="8" width="7" style="19" customWidth="1"/>
    <col min="9" max="12" width="9.140625" customWidth="1"/>
    <col min="13" max="13" width="6.7109375" style="19" bestFit="1" customWidth="1"/>
    <col min="14" max="14" width="6.7109375" style="19" customWidth="1"/>
    <col min="15" max="15" width="7" style="20" bestFit="1" customWidth="1"/>
    <col min="16" max="16" width="7.140625" style="20" bestFit="1" customWidth="1"/>
    <col min="17" max="17" width="7" style="19" bestFit="1" customWidth="1"/>
    <col min="18" max="18" width="5.140625" style="19" customWidth="1"/>
    <col min="19" max="19" width="8.140625" style="19" customWidth="1"/>
    <col min="20" max="20" width="7.28515625" style="19" bestFit="1" customWidth="1"/>
    <col min="21" max="25" width="5.5703125" style="19" customWidth="1"/>
    <col min="26" max="26" width="7.5703125" style="19" customWidth="1"/>
    <col min="27" max="27" width="6.140625" style="19" customWidth="1"/>
    <col min="28" max="28" width="4.42578125" style="19" customWidth="1"/>
    <col min="29" max="29" width="21.42578125" style="19" customWidth="1"/>
    <col min="30" max="31" width="5.140625" style="19" customWidth="1"/>
    <col min="32" max="32" width="7" style="19" bestFit="1" customWidth="1"/>
    <col min="33" max="33" width="7.140625" style="19" bestFit="1" customWidth="1"/>
    <col min="34" max="34" width="9.140625" style="19" bestFit="1" customWidth="1"/>
    <col min="35" max="35" width="6.140625" style="19" bestFit="1" customWidth="1"/>
    <col min="36" max="36" width="7" style="19" bestFit="1" customWidth="1"/>
    <col min="37" max="37" width="5" style="19" bestFit="1" customWidth="1"/>
    <col min="38" max="38" width="6.140625" style="19" bestFit="1" customWidth="1"/>
    <col min="39" max="39" width="7" style="19" bestFit="1" customWidth="1"/>
    <col min="40" max="40" width="5" style="19" bestFit="1" customWidth="1"/>
    <col min="41" max="41" width="6.140625" style="19" bestFit="1" customWidth="1"/>
    <col min="42" max="42" width="7" style="19" bestFit="1" customWidth="1"/>
    <col min="43" max="43" width="5" style="19" bestFit="1" customWidth="1"/>
    <col min="44" max="44" width="6.140625" style="19" bestFit="1" customWidth="1"/>
    <col min="45" max="45" width="7" style="19" bestFit="1" customWidth="1"/>
    <col min="46" max="46" width="5" style="19" bestFit="1" customWidth="1"/>
    <col min="47" max="47" width="6.140625" style="19" bestFit="1" customWidth="1"/>
    <col min="48" max="48" width="7" style="19" bestFit="1" customWidth="1"/>
    <col min="49" max="49" width="6" style="19" bestFit="1" customWidth="1"/>
    <col min="50" max="50" width="6.140625" style="19" bestFit="1" customWidth="1"/>
    <col min="51" max="51" width="7" style="19" bestFit="1" customWidth="1"/>
    <col min="52" max="52" width="5" style="19" bestFit="1" customWidth="1"/>
    <col min="53" max="53" width="6.140625" style="19" bestFit="1" customWidth="1"/>
    <col min="54" max="54" width="7" style="19" bestFit="1" customWidth="1"/>
    <col min="55" max="55" width="5" style="19" bestFit="1" customWidth="1"/>
    <col min="56" max="56" width="6.140625" style="19" bestFit="1" customWidth="1"/>
    <col min="57" max="57" width="7" style="19" bestFit="1" customWidth="1"/>
    <col min="58" max="58" width="5" style="19" bestFit="1" customWidth="1"/>
    <col min="59" max="59" width="6.140625" style="19" bestFit="1" customWidth="1"/>
    <col min="60" max="60" width="7" style="19" bestFit="1" customWidth="1"/>
    <col min="61" max="61" width="5" style="19" bestFit="1" customWidth="1"/>
    <col min="62" max="62" width="6.140625" style="19" bestFit="1" customWidth="1"/>
    <col min="63" max="63" width="7" style="19" bestFit="1" customWidth="1"/>
    <col min="64" max="64" width="5" style="19" bestFit="1" customWidth="1"/>
    <col min="65" max="65" width="6.140625" style="19" bestFit="1" customWidth="1"/>
    <col min="66" max="66" width="7" style="19" bestFit="1" customWidth="1"/>
    <col min="67" max="67" width="5" style="19" bestFit="1" customWidth="1"/>
    <col min="68" max="68" width="6.140625" style="19" bestFit="1" customWidth="1"/>
    <col min="69" max="69" width="7" style="19" bestFit="1" customWidth="1"/>
    <col min="70" max="70" width="5" style="19" bestFit="1" customWidth="1"/>
    <col min="71" max="71" width="6.140625" style="19" bestFit="1" customWidth="1"/>
    <col min="72" max="72" width="7" style="19" bestFit="1" customWidth="1"/>
    <col min="73" max="73" width="5" style="19" bestFit="1" customWidth="1"/>
    <col min="74" max="74" width="6.140625" style="19" bestFit="1" customWidth="1"/>
    <col min="75" max="75" width="7" style="19" bestFit="1" customWidth="1"/>
    <col min="76" max="76" width="6" style="19" bestFit="1" customWidth="1"/>
    <col min="77" max="77" width="6.140625" style="19" bestFit="1" customWidth="1"/>
    <col min="78" max="78" width="7" style="19" bestFit="1" customWidth="1"/>
    <col min="79" max="79" width="6" style="19" bestFit="1" customWidth="1"/>
    <col min="80" max="80" width="6.140625" style="19" bestFit="1" customWidth="1"/>
    <col min="81" max="81" width="7" style="19" bestFit="1" customWidth="1"/>
    <col min="82" max="82" width="5" style="19" bestFit="1" customWidth="1"/>
    <col min="83" max="83" width="6.140625" style="19" bestFit="1" customWidth="1"/>
    <col min="84" max="84" width="7" style="19" bestFit="1" customWidth="1"/>
    <col min="85" max="85" width="6" style="19" bestFit="1" customWidth="1"/>
    <col min="86" max="86" width="6.140625" style="19" bestFit="1" customWidth="1"/>
    <col min="87" max="87" width="7" style="19" bestFit="1" customWidth="1"/>
    <col min="88" max="88" width="5" style="19" bestFit="1" customWidth="1"/>
    <col min="89" max="89" width="6.140625" style="19" bestFit="1" customWidth="1"/>
    <col min="90" max="90" width="7" style="19" bestFit="1" customWidth="1"/>
    <col min="91" max="91" width="5" style="19" bestFit="1" customWidth="1"/>
    <col min="92" max="92" width="6.140625" style="19" bestFit="1" customWidth="1"/>
    <col min="93" max="93" width="7" style="19" bestFit="1" customWidth="1"/>
    <col min="94" max="94" width="6" style="19" bestFit="1" customWidth="1"/>
    <col min="95" max="95" width="6.140625" style="19" bestFit="1" customWidth="1"/>
    <col min="96" max="96" width="7" style="19" bestFit="1" customWidth="1"/>
    <col min="97" max="16384" width="11.42578125" style="19"/>
  </cols>
  <sheetData>
    <row r="1" spans="1:96" s="63" customFormat="1" ht="33" hidden="1">
      <c r="A1" s="62"/>
      <c r="B1" s="62"/>
      <c r="C1" s="67"/>
      <c r="D1" s="64" t="str">
        <f t="shared" ref="D1:G1" si="0">CONCATENATE(D10,"-",D11)</f>
        <v>06-Start</v>
      </c>
      <c r="E1" s="64" t="str">
        <f t="shared" si="0"/>
        <v>07-nawigacja</v>
      </c>
      <c r="F1" s="64" t="str">
        <f t="shared" si="0"/>
        <v>08-nawigacja</v>
      </c>
      <c r="G1" s="64" t="str">
        <f t="shared" si="0"/>
        <v>09-Lądowanie</v>
      </c>
      <c r="H1" s="64"/>
      <c r="O1" s="62"/>
      <c r="P1" s="62"/>
      <c r="Q1" s="66"/>
      <c r="S1" s="65"/>
      <c r="W1" s="66"/>
      <c r="AC1" s="66"/>
    </row>
    <row r="2" spans="1:96" s="63" customFormat="1" ht="33" hidden="1">
      <c r="A2" s="62"/>
      <c r="B2" s="62"/>
      <c r="C2" s="65" t="s">
        <v>10</v>
      </c>
      <c r="D2" s="64" t="str">
        <f t="shared" ref="D2:G2" si="1">CONCATENATE("'",D1,"'!",$C2)</f>
        <v>'06-Start'!$A:$BZ</v>
      </c>
      <c r="E2" s="64" t="str">
        <f t="shared" si="1"/>
        <v>'07-nawigacja'!$A:$BZ</v>
      </c>
      <c r="F2" s="64" t="str">
        <f t="shared" si="1"/>
        <v>'08-nawigacja'!$A:$BZ</v>
      </c>
      <c r="G2" s="64" t="str">
        <f t="shared" si="1"/>
        <v>'09-Lądowanie'!$A:$BZ</v>
      </c>
      <c r="H2" s="64"/>
      <c r="O2" s="62"/>
      <c r="P2" s="62"/>
      <c r="S2" s="65"/>
    </row>
    <row r="3" spans="1:96" s="63" customFormat="1" ht="33" hidden="1">
      <c r="A3" s="62"/>
      <c r="B3" s="62"/>
      <c r="C3" s="65" t="s">
        <v>8</v>
      </c>
      <c r="D3" s="64" t="str">
        <f t="shared" ref="D3:G3" si="2">CONCATENATE("'",D1,"'!",$C3)</f>
        <v>'06-Start'!$A$2</v>
      </c>
      <c r="E3" s="64" t="str">
        <f t="shared" si="2"/>
        <v>'07-nawigacja'!$A$2</v>
      </c>
      <c r="F3" s="64" t="str">
        <f t="shared" si="2"/>
        <v>'08-nawigacja'!$A$2</v>
      </c>
      <c r="G3" s="64" t="str">
        <f t="shared" si="2"/>
        <v>'09-Lądowanie'!$A$2</v>
      </c>
      <c r="H3" s="64"/>
      <c r="O3" s="62"/>
      <c r="P3" s="62"/>
      <c r="S3" s="65"/>
    </row>
    <row r="4" spans="1:96" s="63" customFormat="1" ht="33" hidden="1">
      <c r="A4" s="62"/>
      <c r="B4" s="62"/>
      <c r="C4" s="65" t="s">
        <v>9</v>
      </c>
      <c r="D4" s="64" t="str">
        <f t="shared" ref="D4:G4" si="3">CONCATENATE("'",D1,"'!",$C4)</f>
        <v>'06-Start'!$C$2</v>
      </c>
      <c r="E4" s="64" t="str">
        <f t="shared" si="3"/>
        <v>'07-nawigacja'!$C$2</v>
      </c>
      <c r="F4" s="64" t="str">
        <f t="shared" si="3"/>
        <v>'08-nawigacja'!$C$2</v>
      </c>
      <c r="G4" s="64" t="str">
        <f t="shared" si="3"/>
        <v>'09-Lądowanie'!$C$2</v>
      </c>
      <c r="H4" s="64"/>
      <c r="O4" s="62"/>
      <c r="P4" s="62"/>
      <c r="S4" s="65"/>
    </row>
    <row r="5" spans="1:96" ht="15.75">
      <c r="A5" s="56" t="s">
        <v>167</v>
      </c>
      <c r="B5" s="54"/>
      <c r="C5" s="30"/>
      <c r="E5" s="46"/>
      <c r="G5" s="20"/>
      <c r="H5" s="52"/>
      <c r="Y5" s="20"/>
    </row>
    <row r="6" spans="1:96" ht="25.5">
      <c r="A6" s="56" t="s">
        <v>162</v>
      </c>
      <c r="B6" s="54"/>
      <c r="C6" s="30"/>
      <c r="D6" s="91" t="s">
        <v>25</v>
      </c>
      <c r="I6" s="91"/>
      <c r="J6" s="91"/>
      <c r="K6" s="91"/>
      <c r="L6" s="91"/>
      <c r="M6" s="91"/>
      <c r="N6" s="91"/>
      <c r="O6" s="91"/>
      <c r="P6" s="91"/>
      <c r="Q6" s="91"/>
      <c r="R6" s="91"/>
      <c r="Y6" s="20"/>
    </row>
    <row r="7" spans="1:96" ht="15.75">
      <c r="A7" s="55"/>
      <c r="B7" s="54"/>
      <c r="C7" s="30"/>
      <c r="D7" s="52"/>
      <c r="E7" s="49"/>
      <c r="F7" s="30"/>
      <c r="G7" s="18" t="s">
        <v>72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96">
      <c r="C8" s="30"/>
      <c r="D8" s="6" t="s">
        <v>28</v>
      </c>
      <c r="E8" s="317">
        <f ca="1">NOW()</f>
        <v>41494.655080439814</v>
      </c>
      <c r="F8" s="3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96">
      <c r="M9" s="28"/>
      <c r="N9" s="28"/>
    </row>
    <row r="10" spans="1:96" s="29" customFormat="1">
      <c r="A10" s="16" t="s">
        <v>6</v>
      </c>
      <c r="B10" s="16" t="s">
        <v>4</v>
      </c>
      <c r="C10" s="8" t="s">
        <v>7</v>
      </c>
      <c r="D10" s="37" t="s">
        <v>171</v>
      </c>
      <c r="E10" s="37" t="s">
        <v>172</v>
      </c>
      <c r="F10" s="37" t="s">
        <v>173</v>
      </c>
      <c r="G10" s="37" t="s">
        <v>174</v>
      </c>
      <c r="H10" s="9" t="s">
        <v>2</v>
      </c>
      <c r="M10" s="23"/>
      <c r="N10" s="23"/>
      <c r="O10" s="23"/>
      <c r="P10" s="23"/>
      <c r="Q10" s="9"/>
      <c r="R10" s="9"/>
      <c r="T10" s="9"/>
      <c r="U10" s="9"/>
      <c r="V10" s="9"/>
      <c r="W10" s="9"/>
      <c r="X10" s="9"/>
      <c r="Y10" s="9"/>
      <c r="Z10" s="9"/>
      <c r="AA10" s="9"/>
      <c r="AB10" s="9"/>
      <c r="AC10" s="22"/>
      <c r="AD10" s="9"/>
      <c r="AE10" s="9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</row>
    <row r="11" spans="1:96" s="34" customFormat="1">
      <c r="A11" s="33"/>
      <c r="B11" s="33"/>
      <c r="C11" s="12" t="s">
        <v>14</v>
      </c>
      <c r="D11" s="42" t="s">
        <v>42</v>
      </c>
      <c r="E11" s="42" t="s">
        <v>23</v>
      </c>
      <c r="F11" s="42" t="s">
        <v>23</v>
      </c>
      <c r="G11" s="42" t="s">
        <v>43</v>
      </c>
      <c r="H11" s="13"/>
      <c r="M11" s="32"/>
      <c r="N11" s="32"/>
      <c r="O11" s="32"/>
      <c r="P11" s="32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31"/>
      <c r="AD11" s="13"/>
      <c r="AE11" s="1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</row>
    <row r="12" spans="1:96" s="34" customFormat="1">
      <c r="A12" s="33"/>
      <c r="B12" s="33"/>
      <c r="C12" s="12" t="s">
        <v>15</v>
      </c>
      <c r="D12" s="44">
        <v>41478</v>
      </c>
      <c r="E12" s="44">
        <v>41478</v>
      </c>
      <c r="F12" s="44">
        <v>41478</v>
      </c>
      <c r="G12" s="44">
        <v>41478</v>
      </c>
      <c r="H12" s="13"/>
      <c r="M12" s="32"/>
      <c r="N12" s="32"/>
      <c r="O12" s="32"/>
      <c r="P12" s="32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31"/>
      <c r="AD12" s="13"/>
      <c r="AE12" s="1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</row>
    <row r="13" spans="1:96" s="39" customFormat="1">
      <c r="A13" s="38"/>
      <c r="B13" s="38"/>
      <c r="C13" s="10" t="s">
        <v>3</v>
      </c>
      <c r="D13" s="53" t="s">
        <v>16</v>
      </c>
      <c r="E13" s="53" t="s">
        <v>16</v>
      </c>
      <c r="F13" s="53" t="s">
        <v>16</v>
      </c>
      <c r="G13" s="53" t="s">
        <v>16</v>
      </c>
      <c r="H13" s="11"/>
      <c r="M13" s="38"/>
      <c r="N13" s="38"/>
      <c r="O13" s="38"/>
      <c r="P13" s="38"/>
      <c r="Q13" s="38"/>
      <c r="S13" s="11"/>
      <c r="U13" s="38"/>
      <c r="V13" s="38"/>
      <c r="W13" s="38"/>
      <c r="X13" s="38"/>
      <c r="Y13" s="38"/>
      <c r="Z13" s="38"/>
      <c r="AB13" s="40"/>
      <c r="AC13" s="41"/>
      <c r="AD13" s="38"/>
      <c r="AE13" s="38"/>
    </row>
    <row r="14" spans="1:96">
      <c r="A14" s="24"/>
      <c r="B14" s="24"/>
      <c r="C14" s="12"/>
      <c r="D14" s="12"/>
      <c r="E14" s="12"/>
      <c r="F14" s="12"/>
      <c r="G14" s="12"/>
      <c r="H14" s="12"/>
      <c r="M14" s="24"/>
      <c r="N14" s="24"/>
      <c r="O14" s="24"/>
      <c r="P14" s="24"/>
      <c r="Q14" s="24"/>
      <c r="U14" s="24"/>
      <c r="V14" s="24"/>
      <c r="W14" s="24"/>
      <c r="X14" s="24"/>
      <c r="Y14" s="24"/>
      <c r="Z14" s="24"/>
      <c r="AB14" s="25"/>
      <c r="AC14" s="26"/>
      <c r="AD14" s="24"/>
      <c r="AE14" s="24"/>
    </row>
    <row r="15" spans="1:96" s="29" customFormat="1">
      <c r="A15" s="245">
        <v>301</v>
      </c>
      <c r="B15" s="194" t="str">
        <f>IF(ISBLANK(A15),"",VLOOKUP(A15,piloci!B5:C21,2,0))</f>
        <v>POLSKA</v>
      </c>
      <c r="C15" s="89" t="str">
        <f>IF(ISBLANK(A15),"",VLOOKUP(A15,piloci!B9:D25,3,0))</f>
        <v>BÓGDAŁ DARIUSZ / GĘBAŁA BARBARA</v>
      </c>
      <c r="D15" s="76">
        <f t="shared" ref="D15:G22" ca="1" si="4">IF(OR(D$13="-",D$13="Cancelled"),"-",VLOOKUP($A15,INDIRECT(D$2),INDIRECT(D$3),0))</f>
        <v>250</v>
      </c>
      <c r="E15" s="76">
        <f t="shared" ca="1" si="4"/>
        <v>1000</v>
      </c>
      <c r="F15" s="76">
        <f t="shared" ca="1" si="4"/>
        <v>0</v>
      </c>
      <c r="G15" s="76">
        <f t="shared" ca="1" si="4"/>
        <v>0</v>
      </c>
      <c r="H15" s="193">
        <f t="shared" ref="H15:H21" ca="1" si="5">SUM(D15:G15)</f>
        <v>1250</v>
      </c>
      <c r="I15" s="5"/>
      <c r="J15" s="5"/>
      <c r="K15" s="5"/>
      <c r="L15" s="5"/>
      <c r="O15" s="68"/>
      <c r="P15" s="68"/>
    </row>
    <row r="16" spans="1:96" s="29" customFormat="1">
      <c r="A16" s="245">
        <v>302</v>
      </c>
      <c r="B16" s="194" t="str">
        <f>IF(ISBLANK(A16),"",VLOOKUP(A16,piloci!B6:C22,2,0))</f>
        <v>POLSKA</v>
      </c>
      <c r="C16" s="89" t="str">
        <f>IF(ISBLANK(A16),"",VLOOKUP(A16,piloci!B10:D26,3,0))</f>
        <v>BARCZYŃSKI MAREK/BARA VIOLETTA</v>
      </c>
      <c r="D16" s="76">
        <f t="shared" ca="1" si="4"/>
        <v>250</v>
      </c>
      <c r="E16" s="76">
        <f t="shared" ca="1" si="4"/>
        <v>750</v>
      </c>
      <c r="F16" s="76">
        <f t="shared" ca="1" si="4"/>
        <v>308</v>
      </c>
      <c r="G16" s="76">
        <f t="shared" ca="1" si="4"/>
        <v>0</v>
      </c>
      <c r="H16" s="193">
        <f t="shared" ca="1" si="5"/>
        <v>1308</v>
      </c>
      <c r="I16" s="5"/>
      <c r="J16" s="5"/>
      <c r="K16" s="5"/>
      <c r="L16" s="5"/>
      <c r="N16" s="71"/>
      <c r="O16" s="70"/>
      <c r="P16" s="72"/>
      <c r="R16" s="77"/>
      <c r="S16" s="78"/>
      <c r="T16" s="77"/>
      <c r="Z16" s="79"/>
      <c r="AA16" s="73"/>
      <c r="AB16" s="80"/>
      <c r="AC16" s="74"/>
      <c r="AE16" s="77"/>
      <c r="AF16" s="72"/>
      <c r="AG16" s="72"/>
      <c r="AI16" s="75"/>
      <c r="AJ16" s="75"/>
      <c r="AL16" s="75"/>
      <c r="AM16" s="75"/>
      <c r="AO16" s="75"/>
      <c r="AP16" s="75"/>
      <c r="AR16" s="75"/>
      <c r="AS16" s="75"/>
      <c r="AU16" s="75"/>
      <c r="AV16" s="75"/>
      <c r="AX16" s="75"/>
      <c r="AY16" s="75"/>
      <c r="BA16" s="75"/>
      <c r="BB16" s="75"/>
      <c r="BD16" s="75"/>
      <c r="BE16" s="75"/>
      <c r="BG16" s="75"/>
      <c r="BH16" s="75"/>
      <c r="BJ16" s="75"/>
      <c r="BK16" s="75"/>
      <c r="BM16" s="75"/>
      <c r="BN16" s="75"/>
      <c r="BP16" s="75"/>
      <c r="BQ16" s="75"/>
      <c r="BS16" s="75"/>
      <c r="BT16" s="75"/>
      <c r="BV16" s="75"/>
      <c r="BW16" s="75"/>
      <c r="BY16" s="75"/>
      <c r="BZ16" s="75"/>
      <c r="CB16" s="75"/>
      <c r="CC16" s="75"/>
      <c r="CE16" s="75"/>
      <c r="CF16" s="75"/>
      <c r="CH16" s="75"/>
      <c r="CI16" s="75"/>
      <c r="CK16" s="75"/>
      <c r="CL16" s="75"/>
      <c r="CN16" s="75"/>
      <c r="CO16" s="75"/>
      <c r="CQ16" s="75"/>
      <c r="CR16" s="75"/>
    </row>
    <row r="17" spans="1:96" s="29" customFormat="1">
      <c r="A17" s="245">
        <v>303</v>
      </c>
      <c r="B17" s="194" t="str">
        <f>IF(ISBLANK(A17),"",VLOOKUP(A17,piloci!B7:C23,2,0))</f>
        <v>POLSKA</v>
      </c>
      <c r="C17" s="89" t="str">
        <f>IF(ISBLANK(A17),"",VLOOKUP(A17,piloci!B11:D27,3,0))</f>
        <v>KRUPA PIOTR / KRUPA AGNIESZKA</v>
      </c>
      <c r="D17" s="76">
        <f t="shared" ca="1" si="4"/>
        <v>250</v>
      </c>
      <c r="E17" s="76">
        <f t="shared" ca="1" si="4"/>
        <v>1000</v>
      </c>
      <c r="F17" s="76">
        <f t="shared" ca="1" si="4"/>
        <v>308</v>
      </c>
      <c r="G17" s="76">
        <f t="shared" ca="1" si="4"/>
        <v>0</v>
      </c>
      <c r="H17" s="193">
        <f t="shared" ca="1" si="5"/>
        <v>1558</v>
      </c>
      <c r="I17" s="5"/>
      <c r="J17" s="5"/>
      <c r="K17" s="5"/>
      <c r="L17" s="5"/>
      <c r="M17" s="69"/>
      <c r="N17" s="71"/>
      <c r="O17" s="70"/>
      <c r="P17" s="72"/>
      <c r="R17" s="77"/>
      <c r="S17" s="78"/>
      <c r="T17" s="77"/>
      <c r="Z17" s="79"/>
      <c r="AA17" s="73"/>
      <c r="AB17" s="80"/>
      <c r="AC17" s="74"/>
      <c r="AE17" s="77"/>
      <c r="AF17" s="72"/>
      <c r="AG17" s="72"/>
      <c r="AI17" s="75"/>
      <c r="AJ17" s="75"/>
      <c r="AL17" s="75"/>
      <c r="AM17" s="75"/>
      <c r="AO17" s="75"/>
      <c r="AP17" s="75"/>
      <c r="AR17" s="75"/>
      <c r="AS17" s="75"/>
      <c r="AU17" s="75"/>
      <c r="AV17" s="75"/>
      <c r="AX17" s="75"/>
      <c r="AY17" s="75"/>
      <c r="BA17" s="75"/>
      <c r="BB17" s="75"/>
      <c r="BD17" s="75"/>
      <c r="BE17" s="75"/>
      <c r="BG17" s="75"/>
      <c r="BH17" s="75"/>
      <c r="BJ17" s="75"/>
      <c r="BK17" s="75"/>
      <c r="BM17" s="75"/>
      <c r="BN17" s="75"/>
      <c r="BP17" s="75"/>
      <c r="BQ17" s="75"/>
      <c r="BS17" s="75"/>
      <c r="BT17" s="75"/>
      <c r="BV17" s="75"/>
      <c r="BW17" s="75"/>
      <c r="BY17" s="75"/>
      <c r="BZ17" s="75"/>
      <c r="CB17" s="75"/>
      <c r="CC17" s="75"/>
      <c r="CE17" s="75"/>
      <c r="CF17" s="75"/>
      <c r="CH17" s="75"/>
      <c r="CI17" s="75"/>
      <c r="CK17" s="75"/>
      <c r="CL17" s="75"/>
      <c r="CN17" s="75"/>
      <c r="CO17" s="75"/>
      <c r="CQ17" s="75"/>
      <c r="CR17" s="75"/>
    </row>
    <row r="18" spans="1:96" s="29" customFormat="1">
      <c r="A18" s="245">
        <v>304</v>
      </c>
      <c r="B18" s="194" t="str">
        <f>IF(ISBLANK(A18),"",VLOOKUP(A18,piloci!B8:C24,2,0))</f>
        <v>POLSKA</v>
      </c>
      <c r="C18" s="89" t="str">
        <f>IF(ISBLANK(A18),"",VLOOKUP(A18,piloci!B12:D28,3,0))</f>
        <v xml:space="preserve">BALCERZEWSKI  JAROSŁAW  / KŁOSS MAGDALENA </v>
      </c>
      <c r="D18" s="76">
        <f t="shared" ca="1" si="4"/>
        <v>250</v>
      </c>
      <c r="E18" s="76">
        <f t="shared" ca="1" si="4"/>
        <v>750</v>
      </c>
      <c r="F18" s="76">
        <f t="shared" ca="1" si="4"/>
        <v>462</v>
      </c>
      <c r="G18" s="76">
        <f t="shared" ca="1" si="4"/>
        <v>50</v>
      </c>
      <c r="H18" s="193">
        <f t="shared" ca="1" si="5"/>
        <v>1512</v>
      </c>
      <c r="I18" s="5"/>
      <c r="J18" s="5"/>
      <c r="K18" s="5"/>
      <c r="L18" s="5"/>
      <c r="N18" s="71"/>
      <c r="O18" s="70"/>
      <c r="P18" s="72"/>
      <c r="R18" s="77"/>
      <c r="S18" s="78"/>
      <c r="T18" s="77"/>
      <c r="Z18" s="79"/>
      <c r="AA18" s="73"/>
      <c r="AB18" s="80"/>
      <c r="AC18" s="74"/>
      <c r="AE18" s="77"/>
      <c r="AF18" s="72"/>
      <c r="AG18" s="72"/>
      <c r="AI18" s="75"/>
      <c r="AJ18" s="75"/>
      <c r="AL18" s="75"/>
      <c r="AM18" s="75"/>
      <c r="AO18" s="75"/>
      <c r="AP18" s="75"/>
      <c r="AR18" s="75"/>
      <c r="AS18" s="75"/>
      <c r="AU18" s="75"/>
      <c r="AV18" s="75"/>
      <c r="AX18" s="75"/>
      <c r="AY18" s="75"/>
      <c r="BA18" s="75"/>
      <c r="BB18" s="75"/>
      <c r="BD18" s="75"/>
      <c r="BE18" s="75"/>
      <c r="BG18" s="75"/>
      <c r="BH18" s="75"/>
      <c r="BJ18" s="75"/>
      <c r="BK18" s="75"/>
      <c r="BM18" s="75"/>
      <c r="BN18" s="75"/>
      <c r="BP18" s="75"/>
      <c r="BQ18" s="75"/>
      <c r="BS18" s="75"/>
      <c r="BT18" s="75"/>
      <c r="BV18" s="75"/>
      <c r="BW18" s="75"/>
      <c r="BY18" s="75"/>
      <c r="BZ18" s="75"/>
      <c r="CB18" s="75"/>
      <c r="CC18" s="75"/>
      <c r="CE18" s="75"/>
      <c r="CF18" s="75"/>
      <c r="CH18" s="75"/>
      <c r="CI18" s="75"/>
      <c r="CK18" s="75"/>
      <c r="CL18" s="75"/>
      <c r="CN18" s="75"/>
      <c r="CO18" s="75"/>
      <c r="CQ18" s="75"/>
      <c r="CR18" s="75"/>
    </row>
    <row r="19" spans="1:96" s="29" customFormat="1">
      <c r="A19" s="245">
        <v>305</v>
      </c>
      <c r="B19" s="194" t="str">
        <f>IF(ISBLANK(A19),"",VLOOKUP(A19,piloci!B9:C25,2,0))</f>
        <v>RUSSIA</v>
      </c>
      <c r="C19" s="89" t="str">
        <f>IF(ISBLANK(A19),"",VLOOKUP(A19,piloci!B13:D29,3,0))</f>
        <v>EKIMOV KIRILL / SHARAPOW ANATOLY</v>
      </c>
      <c r="D19" s="76">
        <f t="shared" ca="1" si="4"/>
        <v>250</v>
      </c>
      <c r="E19" s="76">
        <f t="shared" ca="1" si="4"/>
        <v>1000</v>
      </c>
      <c r="F19" s="76">
        <f t="shared" ca="1" si="4"/>
        <v>693</v>
      </c>
      <c r="G19" s="76">
        <f t="shared" ca="1" si="4"/>
        <v>0</v>
      </c>
      <c r="H19" s="193">
        <f t="shared" ca="1" si="5"/>
        <v>1943</v>
      </c>
      <c r="I19" s="5"/>
      <c r="J19" s="5"/>
      <c r="K19" s="5"/>
      <c r="L19" s="5"/>
      <c r="O19" s="68"/>
      <c r="P19" s="68"/>
    </row>
    <row r="20" spans="1:96" s="29" customFormat="1">
      <c r="A20" s="249">
        <v>316</v>
      </c>
      <c r="B20" s="194" t="str">
        <f>IF(ISBLANK(A20),"",VLOOKUP(A20,piloci!B10:C26,2,0))</f>
        <v>POLSKA</v>
      </c>
      <c r="C20" s="89" t="str">
        <f>IF(ISBLANK(A20),"",VLOOKUP(A20,piloci!B14:D30,3,0))</f>
        <v>WALKOWIAK DANIEL / WALKOWIAK ROMAN</v>
      </c>
      <c r="D20" s="76">
        <f t="shared" ca="1" si="4"/>
        <v>250</v>
      </c>
      <c r="E20" s="76">
        <f t="shared" ca="1" si="4"/>
        <v>500</v>
      </c>
      <c r="F20" s="76">
        <f t="shared" ca="1" si="4"/>
        <v>539</v>
      </c>
      <c r="G20" s="76">
        <f t="shared" ca="1" si="4"/>
        <v>0</v>
      </c>
      <c r="H20" s="193">
        <f t="shared" ca="1" si="5"/>
        <v>1289</v>
      </c>
      <c r="I20" s="5"/>
      <c r="J20" s="5"/>
      <c r="K20" s="5"/>
      <c r="L20" s="5"/>
      <c r="O20" s="68"/>
      <c r="P20" s="68"/>
    </row>
    <row r="21" spans="1:96" s="29" customFormat="1">
      <c r="A21" s="249">
        <v>211</v>
      </c>
      <c r="B21" s="194" t="str">
        <f>IF(ISBLANK(A21),"",VLOOKUP(A21,piloci!B11:C27,2,0))</f>
        <v>POLSKA</v>
      </c>
      <c r="C21" s="89" t="str">
        <f>IF(ISBLANK(A21),"",VLOOKUP(A21,piloci!B15:D31,3,0))</f>
        <v>TOMASZ KRZYSZTOF / IRENEUSZ WĄTROBA</v>
      </c>
      <c r="D21" s="76">
        <v>70</v>
      </c>
      <c r="E21" s="76">
        <f t="shared" ca="1" si="4"/>
        <v>750</v>
      </c>
      <c r="F21" s="76">
        <f t="shared" ca="1" si="4"/>
        <v>308</v>
      </c>
      <c r="G21" s="76">
        <f t="shared" ca="1" si="4"/>
        <v>0</v>
      </c>
      <c r="H21" s="193">
        <f t="shared" ca="1" si="5"/>
        <v>1128</v>
      </c>
      <c r="I21" s="5"/>
      <c r="J21" s="5"/>
      <c r="K21" s="5"/>
      <c r="L21" s="5"/>
      <c r="O21" s="68"/>
      <c r="P21" s="68"/>
    </row>
    <row r="22" spans="1:96" s="29" customFormat="1">
      <c r="A22" s="249">
        <v>666</v>
      </c>
      <c r="B22" s="194" t="str">
        <f>IF(ISBLANK(A22),"",VLOOKUP(A22,piloci!B12:C28,2,0))</f>
        <v>ČESKÁ REPUBLIKA/POLSKA</v>
      </c>
      <c r="C22" s="89" t="str">
        <f>IF(ISBLANK(A22),"",VLOOKUP(A22,piloci!B16:D32,3,0))</f>
        <v>ZAWORKA/KACZYŃSKA</v>
      </c>
      <c r="D22" s="76">
        <v>0</v>
      </c>
      <c r="E22" s="76">
        <f t="shared" ca="1" si="4"/>
        <v>0</v>
      </c>
      <c r="F22" s="76">
        <f t="shared" ca="1" si="4"/>
        <v>0</v>
      </c>
      <c r="G22" s="76">
        <f t="shared" ca="1" si="4"/>
        <v>0</v>
      </c>
      <c r="H22" s="193">
        <f t="shared" ref="H22" ca="1" si="6">SUM(D22:G22)</f>
        <v>0</v>
      </c>
      <c r="I22" s="5"/>
      <c r="J22" s="5"/>
      <c r="K22" s="5"/>
      <c r="L22" s="5"/>
      <c r="O22" s="68"/>
      <c r="P22" s="68"/>
    </row>
    <row r="23" spans="1:96">
      <c r="A23" s="61"/>
    </row>
    <row r="24" spans="1:96">
      <c r="A24" s="61"/>
    </row>
    <row r="25" spans="1:96">
      <c r="A25" s="61"/>
    </row>
    <row r="26" spans="1:96">
      <c r="A26" s="61"/>
    </row>
    <row r="27" spans="1:96">
      <c r="A27" s="61"/>
    </row>
    <row r="28" spans="1:96">
      <c r="A28" s="61"/>
    </row>
    <row r="29" spans="1:96">
      <c r="A29" s="61"/>
    </row>
    <row r="30" spans="1:96">
      <c r="A30" s="61"/>
    </row>
    <row r="31" spans="1:96">
      <c r="A31" s="61"/>
    </row>
    <row r="32" spans="1:96">
      <c r="A32" s="61"/>
    </row>
    <row r="33" spans="1:16">
      <c r="A33" s="61"/>
      <c r="B33" s="19"/>
      <c r="E33" s="19"/>
      <c r="I33" s="19"/>
      <c r="J33" s="19"/>
      <c r="K33" s="19"/>
      <c r="L33" s="19"/>
      <c r="O33" s="19"/>
      <c r="P33" s="19"/>
    </row>
    <row r="34" spans="1:16">
      <c r="A34" s="61"/>
      <c r="B34" s="19"/>
      <c r="E34" s="19"/>
      <c r="I34" s="19"/>
      <c r="J34" s="19"/>
      <c r="K34" s="19"/>
      <c r="L34" s="19"/>
      <c r="O34" s="19"/>
      <c r="P34" s="19"/>
    </row>
    <row r="35" spans="1:16">
      <c r="A35" s="61"/>
      <c r="B35" s="19"/>
      <c r="E35" s="19"/>
      <c r="I35" s="19"/>
      <c r="J35" s="19"/>
      <c r="K35" s="19"/>
      <c r="L35" s="19"/>
      <c r="O35" s="19"/>
      <c r="P35" s="19"/>
    </row>
    <row r="36" spans="1:16">
      <c r="A36" s="61"/>
      <c r="B36" s="19"/>
      <c r="E36" s="19"/>
      <c r="I36" s="19"/>
      <c r="J36" s="19"/>
      <c r="K36" s="19"/>
      <c r="L36" s="19"/>
      <c r="O36" s="19"/>
      <c r="P36" s="19"/>
    </row>
    <row r="37" spans="1:16">
      <c r="A37" s="61"/>
      <c r="B37" s="19"/>
      <c r="E37" s="19"/>
      <c r="I37" s="19"/>
      <c r="J37" s="19"/>
      <c r="K37" s="19"/>
      <c r="L37" s="19"/>
      <c r="O37" s="19"/>
      <c r="P37" s="19"/>
    </row>
    <row r="38" spans="1:16">
      <c r="A38" s="61"/>
      <c r="B38" s="19"/>
      <c r="E38" s="19"/>
      <c r="I38" s="19"/>
      <c r="J38" s="19"/>
      <c r="K38" s="19"/>
      <c r="L38" s="19"/>
      <c r="O38" s="19"/>
      <c r="P38" s="19"/>
    </row>
    <row r="39" spans="1:16">
      <c r="A39" s="61"/>
      <c r="B39" s="19"/>
      <c r="E39" s="19"/>
      <c r="I39" s="19"/>
      <c r="J39" s="19"/>
      <c r="K39" s="19"/>
      <c r="L39" s="19"/>
      <c r="O39" s="19"/>
      <c r="P39" s="19"/>
    </row>
    <row r="40" spans="1:16">
      <c r="A40" s="61"/>
      <c r="B40" s="19"/>
      <c r="E40" s="19"/>
      <c r="I40" s="19"/>
      <c r="J40" s="19"/>
      <c r="K40" s="19"/>
      <c r="L40" s="19"/>
      <c r="O40" s="19"/>
      <c r="P40" s="19"/>
    </row>
    <row r="41" spans="1:16">
      <c r="A41" s="61"/>
      <c r="B41" s="19"/>
      <c r="E41" s="19"/>
      <c r="I41" s="19"/>
      <c r="J41" s="19"/>
      <c r="K41" s="19"/>
      <c r="L41" s="19"/>
      <c r="O41" s="19"/>
      <c r="P41" s="19"/>
    </row>
    <row r="42" spans="1:16">
      <c r="A42" s="61"/>
      <c r="B42" s="19"/>
      <c r="E42" s="19"/>
      <c r="I42" s="19"/>
      <c r="J42" s="19"/>
      <c r="K42" s="19"/>
      <c r="L42" s="19"/>
      <c r="O42" s="19"/>
      <c r="P42" s="19"/>
    </row>
    <row r="43" spans="1:16">
      <c r="A43" s="61"/>
      <c r="B43" s="19"/>
      <c r="E43" s="19"/>
      <c r="I43" s="19"/>
      <c r="J43" s="19"/>
      <c r="K43" s="19"/>
      <c r="L43" s="19"/>
      <c r="O43" s="19"/>
      <c r="P43" s="19"/>
    </row>
    <row r="44" spans="1:16">
      <c r="A44" s="61"/>
      <c r="B44" s="19"/>
      <c r="E44" s="19"/>
      <c r="I44" s="19"/>
      <c r="J44" s="19"/>
      <c r="K44" s="19"/>
      <c r="L44" s="19"/>
      <c r="O44" s="19"/>
      <c r="P44" s="19"/>
    </row>
    <row r="45" spans="1:16">
      <c r="A45" s="61"/>
      <c r="B45" s="19"/>
      <c r="E45" s="19"/>
      <c r="I45" s="19"/>
      <c r="J45" s="19"/>
      <c r="K45" s="19"/>
      <c r="L45" s="19"/>
      <c r="O45" s="19"/>
      <c r="P45" s="19"/>
    </row>
    <row r="46" spans="1:16">
      <c r="A46" s="61"/>
      <c r="B46" s="19"/>
      <c r="E46" s="19"/>
      <c r="I46" s="19"/>
      <c r="J46" s="19"/>
      <c r="K46" s="19"/>
      <c r="L46" s="19"/>
      <c r="O46" s="19"/>
      <c r="P46" s="19"/>
    </row>
    <row r="47" spans="1:16">
      <c r="A47" s="61"/>
      <c r="B47" s="19"/>
      <c r="E47" s="19"/>
      <c r="I47" s="19"/>
      <c r="J47" s="19"/>
      <c r="K47" s="19"/>
      <c r="L47" s="19"/>
      <c r="O47" s="19"/>
      <c r="P47" s="19"/>
    </row>
    <row r="48" spans="1:16">
      <c r="A48" s="61"/>
      <c r="B48" s="19"/>
      <c r="E48" s="19"/>
      <c r="I48" s="19"/>
      <c r="J48" s="19"/>
      <c r="K48" s="19"/>
      <c r="L48" s="19"/>
      <c r="O48" s="19"/>
      <c r="P48" s="19"/>
    </row>
    <row r="49" spans="1:16">
      <c r="A49" s="61"/>
      <c r="B49" s="19"/>
      <c r="E49" s="19"/>
      <c r="I49" s="19"/>
      <c r="J49" s="19"/>
      <c r="K49" s="19"/>
      <c r="L49" s="19"/>
      <c r="O49" s="19"/>
      <c r="P49" s="19"/>
    </row>
    <row r="50" spans="1:16">
      <c r="A50" s="61"/>
      <c r="B50" s="19"/>
      <c r="E50" s="19"/>
      <c r="I50" s="19"/>
      <c r="J50" s="19"/>
      <c r="K50" s="19"/>
      <c r="L50" s="19"/>
      <c r="O50" s="19"/>
      <c r="P50" s="19"/>
    </row>
    <row r="51" spans="1:16">
      <c r="A51" s="61"/>
      <c r="B51" s="19"/>
      <c r="E51" s="19"/>
      <c r="I51" s="19"/>
      <c r="J51" s="19"/>
      <c r="K51" s="19"/>
      <c r="L51" s="19"/>
      <c r="O51" s="19"/>
      <c r="P51" s="19"/>
    </row>
    <row r="52" spans="1:16">
      <c r="A52" s="61"/>
      <c r="B52" s="19"/>
      <c r="E52" s="19"/>
      <c r="I52" s="19"/>
      <c r="J52" s="19"/>
      <c r="K52" s="19"/>
      <c r="L52" s="19"/>
      <c r="O52" s="19"/>
      <c r="P52" s="19"/>
    </row>
    <row r="53" spans="1:16">
      <c r="A53" s="61"/>
      <c r="B53" s="19"/>
      <c r="E53" s="19"/>
      <c r="I53" s="19"/>
      <c r="J53" s="19"/>
      <c r="K53" s="19"/>
      <c r="L53" s="19"/>
      <c r="O53" s="19"/>
      <c r="P53" s="19"/>
    </row>
    <row r="54" spans="1:16">
      <c r="A54" s="61"/>
      <c r="B54" s="19"/>
      <c r="E54" s="19"/>
      <c r="I54" s="19"/>
      <c r="J54" s="19"/>
      <c r="K54" s="19"/>
      <c r="L54" s="19"/>
      <c r="O54" s="19"/>
      <c r="P54" s="19"/>
    </row>
    <row r="55" spans="1:16">
      <c r="A55" s="61"/>
      <c r="B55" s="19"/>
      <c r="E55" s="19"/>
      <c r="I55" s="19"/>
      <c r="J55" s="19"/>
      <c r="K55" s="19"/>
      <c r="L55" s="19"/>
      <c r="O55" s="19"/>
      <c r="P55" s="19"/>
    </row>
    <row r="56" spans="1:16">
      <c r="A56" s="61"/>
      <c r="B56" s="19"/>
      <c r="E56" s="19"/>
      <c r="I56" s="19"/>
      <c r="J56" s="19"/>
      <c r="K56" s="19"/>
      <c r="L56" s="19"/>
      <c r="O56" s="19"/>
      <c r="P56" s="19"/>
    </row>
    <row r="57" spans="1:16">
      <c r="A57" s="61"/>
      <c r="B57" s="19"/>
      <c r="E57" s="19"/>
      <c r="I57" s="19"/>
      <c r="J57" s="19"/>
      <c r="K57" s="19"/>
      <c r="L57" s="19"/>
      <c r="O57" s="19"/>
      <c r="P57" s="19"/>
    </row>
    <row r="58" spans="1:16">
      <c r="A58" s="61"/>
      <c r="B58" s="19"/>
      <c r="E58" s="19"/>
      <c r="I58" s="19"/>
      <c r="J58" s="19"/>
      <c r="K58" s="19"/>
      <c r="L58" s="19"/>
      <c r="O58" s="19"/>
      <c r="P58" s="19"/>
    </row>
    <row r="59" spans="1:16">
      <c r="A59" s="61"/>
      <c r="B59" s="19"/>
      <c r="E59" s="19"/>
      <c r="I59" s="19"/>
      <c r="J59" s="19"/>
      <c r="K59" s="19"/>
      <c r="L59" s="19"/>
      <c r="O59" s="19"/>
      <c r="P59" s="19"/>
    </row>
    <row r="60" spans="1:16">
      <c r="A60" s="61"/>
      <c r="B60" s="19"/>
      <c r="E60" s="19"/>
      <c r="I60" s="19"/>
      <c r="J60" s="19"/>
      <c r="K60" s="19"/>
      <c r="L60" s="19"/>
      <c r="O60" s="19"/>
      <c r="P60" s="19"/>
    </row>
    <row r="61" spans="1:16">
      <c r="A61" s="61"/>
      <c r="B61" s="19"/>
      <c r="E61" s="19"/>
      <c r="I61" s="19"/>
      <c r="J61" s="19"/>
      <c r="K61" s="19"/>
      <c r="L61" s="19"/>
      <c r="O61" s="19"/>
      <c r="P61" s="19"/>
    </row>
    <row r="62" spans="1:16">
      <c r="A62" s="61"/>
      <c r="B62" s="19"/>
      <c r="E62" s="19"/>
      <c r="I62" s="19"/>
      <c r="J62" s="19"/>
      <c r="K62" s="19"/>
      <c r="L62" s="19"/>
      <c r="O62" s="19"/>
      <c r="P62" s="19"/>
    </row>
    <row r="63" spans="1:16">
      <c r="A63" s="61"/>
      <c r="B63" s="19"/>
      <c r="E63" s="19"/>
      <c r="I63" s="19"/>
      <c r="J63" s="19"/>
      <c r="K63" s="19"/>
      <c r="L63" s="19"/>
      <c r="O63" s="19"/>
      <c r="P63" s="19"/>
    </row>
    <row r="64" spans="1:16">
      <c r="A64" s="61"/>
      <c r="B64" s="19"/>
      <c r="E64" s="19"/>
      <c r="I64" s="19"/>
      <c r="J64" s="19"/>
      <c r="K64" s="19"/>
      <c r="L64" s="19"/>
      <c r="O64" s="19"/>
      <c r="P64" s="19"/>
    </row>
    <row r="65" spans="1:16">
      <c r="A65" s="61"/>
      <c r="B65" s="19"/>
      <c r="E65" s="19"/>
      <c r="I65" s="19"/>
      <c r="J65" s="19"/>
      <c r="K65" s="19"/>
      <c r="L65" s="19"/>
      <c r="O65" s="19"/>
      <c r="P65" s="19"/>
    </row>
    <row r="66" spans="1:16">
      <c r="A66" s="61"/>
      <c r="B66" s="19"/>
      <c r="E66" s="19"/>
      <c r="I66" s="19"/>
      <c r="J66" s="19"/>
      <c r="K66" s="19"/>
      <c r="L66" s="19"/>
      <c r="O66" s="19"/>
      <c r="P66" s="19"/>
    </row>
    <row r="67" spans="1:16">
      <c r="A67" s="61"/>
      <c r="B67" s="19"/>
      <c r="E67" s="19"/>
      <c r="I67" s="19"/>
      <c r="J67" s="19"/>
      <c r="K67" s="19"/>
      <c r="L67" s="19"/>
      <c r="O67" s="19"/>
      <c r="P67" s="19"/>
    </row>
    <row r="68" spans="1:16">
      <c r="A68" s="61"/>
      <c r="B68" s="19"/>
      <c r="E68" s="19"/>
      <c r="I68" s="19"/>
      <c r="J68" s="19"/>
      <c r="K68" s="19"/>
      <c r="L68" s="19"/>
      <c r="O68" s="19"/>
      <c r="P68" s="19"/>
    </row>
    <row r="69" spans="1:16">
      <c r="A69" s="61"/>
      <c r="B69" s="19"/>
      <c r="E69" s="19"/>
      <c r="I69" s="19"/>
      <c r="J69" s="19"/>
      <c r="K69" s="19"/>
      <c r="L69" s="19"/>
      <c r="O69" s="19"/>
      <c r="P69" s="19"/>
    </row>
    <row r="70" spans="1:16">
      <c r="A70" s="61"/>
      <c r="B70" s="19"/>
      <c r="E70" s="19"/>
      <c r="I70" s="19"/>
      <c r="J70" s="19"/>
      <c r="K70" s="19"/>
      <c r="L70" s="19"/>
      <c r="O70" s="19"/>
      <c r="P70" s="19"/>
    </row>
    <row r="71" spans="1:16">
      <c r="A71" s="61"/>
      <c r="B71" s="19"/>
      <c r="E71" s="19"/>
      <c r="I71" s="19"/>
      <c r="J71" s="19"/>
      <c r="K71" s="19"/>
      <c r="L71" s="19"/>
      <c r="O71" s="19"/>
      <c r="P71" s="19"/>
    </row>
    <row r="72" spans="1:16">
      <c r="A72" s="61"/>
      <c r="B72" s="19"/>
      <c r="E72" s="19"/>
      <c r="I72" s="19"/>
      <c r="J72" s="19"/>
      <c r="K72" s="19"/>
      <c r="L72" s="19"/>
      <c r="O72" s="19"/>
      <c r="P72" s="19"/>
    </row>
    <row r="73" spans="1:16">
      <c r="A73" s="61"/>
      <c r="B73" s="19"/>
      <c r="E73" s="19"/>
      <c r="I73" s="19"/>
      <c r="J73" s="19"/>
      <c r="K73" s="19"/>
      <c r="L73" s="19"/>
      <c r="O73" s="19"/>
      <c r="P73" s="19"/>
    </row>
    <row r="74" spans="1:16">
      <c r="A74" s="61"/>
      <c r="B74" s="19"/>
      <c r="E74" s="19"/>
      <c r="I74" s="19"/>
      <c r="J74" s="19"/>
      <c r="K74" s="19"/>
      <c r="L74" s="19"/>
      <c r="O74" s="19"/>
      <c r="P74" s="19"/>
    </row>
    <row r="75" spans="1:16">
      <c r="A75" s="61"/>
      <c r="B75" s="19"/>
      <c r="E75" s="19"/>
      <c r="I75" s="19"/>
      <c r="J75" s="19"/>
      <c r="K75" s="19"/>
      <c r="L75" s="19"/>
      <c r="O75" s="19"/>
      <c r="P75" s="19"/>
    </row>
    <row r="76" spans="1:16">
      <c r="A76" s="61"/>
      <c r="B76" s="19"/>
      <c r="E76" s="19"/>
      <c r="I76" s="19"/>
      <c r="J76" s="19"/>
      <c r="K76" s="19"/>
      <c r="L76" s="19"/>
      <c r="O76" s="19"/>
      <c r="P76" s="19"/>
    </row>
    <row r="77" spans="1:16">
      <c r="A77" s="61"/>
      <c r="B77" s="19"/>
      <c r="E77" s="19"/>
      <c r="I77" s="19"/>
      <c r="J77" s="19"/>
      <c r="K77" s="19"/>
      <c r="L77" s="19"/>
      <c r="O77" s="19"/>
      <c r="P77" s="19"/>
    </row>
    <row r="78" spans="1:16">
      <c r="A78" s="61"/>
      <c r="B78" s="19"/>
      <c r="E78" s="19"/>
      <c r="I78" s="19"/>
      <c r="J78" s="19"/>
      <c r="K78" s="19"/>
      <c r="L78" s="19"/>
      <c r="O78" s="19"/>
      <c r="P78" s="19"/>
    </row>
    <row r="79" spans="1:16">
      <c r="A79" s="61"/>
      <c r="B79" s="19"/>
      <c r="E79" s="19"/>
      <c r="I79" s="19"/>
      <c r="J79" s="19"/>
      <c r="K79" s="19"/>
      <c r="L79" s="19"/>
      <c r="O79" s="19"/>
      <c r="P79" s="19"/>
    </row>
    <row r="80" spans="1:16">
      <c r="A80" s="61"/>
      <c r="B80" s="19"/>
      <c r="E80" s="19"/>
      <c r="I80" s="19"/>
      <c r="J80" s="19"/>
      <c r="K80" s="19"/>
      <c r="L80" s="19"/>
      <c r="O80" s="19"/>
      <c r="P80" s="19"/>
    </row>
    <row r="81" spans="1:16">
      <c r="A81" s="61"/>
      <c r="B81" s="19"/>
      <c r="E81" s="19"/>
      <c r="I81" s="19"/>
      <c r="J81" s="19"/>
      <c r="K81" s="19"/>
      <c r="L81" s="19"/>
      <c r="O81" s="19"/>
      <c r="P81" s="19"/>
    </row>
    <row r="82" spans="1:16">
      <c r="A82" s="61"/>
      <c r="B82" s="19"/>
      <c r="E82" s="19"/>
      <c r="I82" s="19"/>
      <c r="J82" s="19"/>
      <c r="K82" s="19"/>
      <c r="L82" s="19"/>
      <c r="O82" s="19"/>
      <c r="P82" s="19"/>
    </row>
    <row r="83" spans="1:16">
      <c r="A83" s="61"/>
      <c r="B83" s="19"/>
      <c r="E83" s="19"/>
      <c r="I83" s="19"/>
      <c r="J83" s="19"/>
      <c r="K83" s="19"/>
      <c r="L83" s="19"/>
      <c r="O83" s="19"/>
      <c r="P83" s="19"/>
    </row>
    <row r="84" spans="1:16">
      <c r="A84" s="61"/>
      <c r="B84" s="19"/>
      <c r="E84" s="19"/>
      <c r="I84" s="19"/>
      <c r="J84" s="19"/>
      <c r="K84" s="19"/>
      <c r="L84" s="19"/>
      <c r="O84" s="19"/>
      <c r="P84" s="19"/>
    </row>
    <row r="85" spans="1:16">
      <c r="A85" s="61"/>
      <c r="B85" s="19"/>
      <c r="E85" s="19"/>
      <c r="I85" s="19"/>
      <c r="J85" s="19"/>
      <c r="K85" s="19"/>
      <c r="L85" s="19"/>
      <c r="O85" s="19"/>
      <c r="P85" s="19"/>
    </row>
    <row r="86" spans="1:16">
      <c r="A86" s="61"/>
      <c r="B86" s="19"/>
      <c r="E86" s="19"/>
      <c r="I86" s="19"/>
      <c r="J86" s="19"/>
      <c r="K86" s="19"/>
      <c r="L86" s="19"/>
      <c r="O86" s="19"/>
      <c r="P86" s="19"/>
    </row>
    <row r="87" spans="1:16">
      <c r="A87" s="61"/>
      <c r="B87" s="19"/>
      <c r="E87" s="19"/>
      <c r="I87" s="19"/>
      <c r="J87" s="19"/>
      <c r="K87" s="19"/>
      <c r="L87" s="19"/>
      <c r="O87" s="19"/>
      <c r="P87" s="19"/>
    </row>
    <row r="88" spans="1:16">
      <c r="A88" s="61"/>
      <c r="B88" s="19"/>
      <c r="E88" s="19"/>
      <c r="I88" s="19"/>
      <c r="J88" s="19"/>
      <c r="K88" s="19"/>
      <c r="L88" s="19"/>
      <c r="O88" s="19"/>
      <c r="P88" s="19"/>
    </row>
    <row r="89" spans="1:16">
      <c r="A89" s="61"/>
      <c r="B89" s="19"/>
      <c r="E89" s="19"/>
      <c r="I89" s="19"/>
      <c r="J89" s="19"/>
      <c r="K89" s="19"/>
      <c r="L89" s="19"/>
      <c r="O89" s="19"/>
      <c r="P89" s="19"/>
    </row>
    <row r="90" spans="1:16">
      <c r="A90" s="61"/>
      <c r="B90" s="19"/>
      <c r="E90" s="19"/>
      <c r="I90" s="19"/>
      <c r="J90" s="19"/>
      <c r="K90" s="19"/>
      <c r="L90" s="19"/>
      <c r="O90" s="19"/>
      <c r="P90" s="19"/>
    </row>
    <row r="91" spans="1:16">
      <c r="A91" s="61"/>
      <c r="B91" s="19"/>
      <c r="E91" s="19"/>
      <c r="I91" s="19"/>
      <c r="J91" s="19"/>
      <c r="K91" s="19"/>
      <c r="L91" s="19"/>
      <c r="O91" s="19"/>
      <c r="P91" s="19"/>
    </row>
    <row r="92" spans="1:16">
      <c r="A92" s="61"/>
      <c r="B92" s="19"/>
      <c r="E92" s="19"/>
      <c r="I92" s="19"/>
      <c r="J92" s="19"/>
      <c r="K92" s="19"/>
      <c r="L92" s="19"/>
      <c r="O92" s="19"/>
      <c r="P92" s="19"/>
    </row>
    <row r="93" spans="1:16">
      <c r="A93" s="61"/>
      <c r="B93" s="19"/>
      <c r="E93" s="19"/>
      <c r="I93" s="19"/>
      <c r="J93" s="19"/>
      <c r="K93" s="19"/>
      <c r="L93" s="19"/>
      <c r="O93" s="19"/>
      <c r="P93" s="19"/>
    </row>
    <row r="94" spans="1:16">
      <c r="A94" s="61"/>
      <c r="B94" s="19"/>
      <c r="E94" s="19"/>
      <c r="I94" s="19"/>
      <c r="J94" s="19"/>
      <c r="K94" s="19"/>
      <c r="L94" s="19"/>
      <c r="O94" s="19"/>
      <c r="P94" s="19"/>
    </row>
    <row r="95" spans="1:16">
      <c r="A95" s="61"/>
      <c r="B95" s="19"/>
      <c r="E95" s="19"/>
      <c r="I95" s="19"/>
      <c r="J95" s="19"/>
      <c r="K95" s="19"/>
      <c r="L95" s="19"/>
      <c r="O95" s="19"/>
      <c r="P95" s="19"/>
    </row>
    <row r="96" spans="1:16">
      <c r="A96" s="61"/>
      <c r="B96" s="19"/>
      <c r="E96" s="19"/>
      <c r="I96" s="19"/>
      <c r="J96" s="19"/>
      <c r="K96" s="19"/>
      <c r="L96" s="19"/>
      <c r="O96" s="19"/>
      <c r="P96" s="19"/>
    </row>
    <row r="97" spans="1:16">
      <c r="A97" s="61"/>
      <c r="B97" s="19"/>
      <c r="E97" s="19"/>
      <c r="I97" s="19"/>
      <c r="J97" s="19"/>
      <c r="K97" s="19"/>
      <c r="L97" s="19"/>
      <c r="O97" s="19"/>
      <c r="P97" s="19"/>
    </row>
    <row r="98" spans="1:16">
      <c r="A98" s="61"/>
      <c r="B98" s="19"/>
      <c r="E98" s="19"/>
      <c r="I98" s="19"/>
      <c r="J98" s="19"/>
      <c r="K98" s="19"/>
      <c r="L98" s="19"/>
      <c r="O98" s="19"/>
      <c r="P98" s="19"/>
    </row>
    <row r="99" spans="1:16">
      <c r="A99" s="61"/>
      <c r="B99" s="19"/>
      <c r="E99" s="19"/>
      <c r="I99" s="19"/>
      <c r="J99" s="19"/>
      <c r="K99" s="19"/>
      <c r="L99" s="19"/>
      <c r="O99" s="19"/>
      <c r="P99" s="19"/>
    </row>
    <row r="100" spans="1:16">
      <c r="A100" s="61"/>
      <c r="B100" s="19"/>
      <c r="E100" s="19"/>
      <c r="I100" s="19"/>
      <c r="J100" s="19"/>
      <c r="K100" s="19"/>
      <c r="L100" s="19"/>
      <c r="O100" s="19"/>
      <c r="P100" s="19"/>
    </row>
    <row r="101" spans="1:16">
      <c r="A101" s="61"/>
      <c r="B101" s="19"/>
      <c r="E101" s="19"/>
      <c r="I101" s="19"/>
      <c r="J101" s="19"/>
      <c r="K101" s="19"/>
      <c r="L101" s="19"/>
      <c r="O101" s="19"/>
      <c r="P101" s="19"/>
    </row>
    <row r="102" spans="1:16">
      <c r="A102" s="61"/>
      <c r="B102" s="19"/>
      <c r="E102" s="19"/>
      <c r="I102" s="19"/>
      <c r="J102" s="19"/>
      <c r="K102" s="19"/>
      <c r="L102" s="19"/>
      <c r="O102" s="19"/>
      <c r="P102" s="19"/>
    </row>
    <row r="103" spans="1:16">
      <c r="A103" s="61"/>
      <c r="B103" s="19"/>
      <c r="E103" s="19"/>
      <c r="I103" s="19"/>
      <c r="J103" s="19"/>
      <c r="K103" s="19"/>
      <c r="L103" s="19"/>
      <c r="O103" s="19"/>
      <c r="P103" s="19"/>
    </row>
    <row r="104" spans="1:16">
      <c r="A104" s="61"/>
      <c r="B104" s="19"/>
      <c r="E104" s="19"/>
      <c r="I104" s="19"/>
      <c r="J104" s="19"/>
      <c r="K104" s="19"/>
      <c r="L104" s="19"/>
      <c r="O104" s="19"/>
      <c r="P104" s="19"/>
    </row>
    <row r="105" spans="1:16">
      <c r="A105" s="61"/>
      <c r="B105" s="19"/>
      <c r="E105" s="19"/>
      <c r="I105" s="19"/>
      <c r="J105" s="19"/>
      <c r="K105" s="19"/>
      <c r="L105" s="19"/>
      <c r="O105" s="19"/>
      <c r="P105" s="19"/>
    </row>
    <row r="106" spans="1:16">
      <c r="A106" s="61"/>
      <c r="B106" s="19"/>
      <c r="E106" s="19"/>
      <c r="I106" s="19"/>
      <c r="J106" s="19"/>
      <c r="K106" s="19"/>
      <c r="L106" s="19"/>
      <c r="O106" s="19"/>
      <c r="P106" s="19"/>
    </row>
    <row r="107" spans="1:16">
      <c r="A107" s="61"/>
      <c r="B107" s="19"/>
      <c r="E107" s="19"/>
      <c r="I107" s="19"/>
      <c r="J107" s="19"/>
      <c r="K107" s="19"/>
      <c r="L107" s="19"/>
      <c r="O107" s="19"/>
      <c r="P107" s="19"/>
    </row>
    <row r="108" spans="1:16">
      <c r="A108" s="61"/>
      <c r="B108" s="19"/>
      <c r="E108" s="19"/>
      <c r="I108" s="19"/>
      <c r="J108" s="19"/>
      <c r="K108" s="19"/>
      <c r="L108" s="19"/>
      <c r="O108" s="19"/>
      <c r="P108" s="19"/>
    </row>
    <row r="109" spans="1:16">
      <c r="A109" s="61"/>
      <c r="B109" s="19"/>
      <c r="E109" s="19"/>
      <c r="I109" s="19"/>
      <c r="J109" s="19"/>
      <c r="K109" s="19"/>
      <c r="L109" s="19"/>
      <c r="O109" s="19"/>
      <c r="P109" s="19"/>
    </row>
    <row r="110" spans="1:16">
      <c r="A110" s="61"/>
      <c r="B110" s="19"/>
      <c r="E110" s="19"/>
      <c r="I110" s="19"/>
      <c r="J110" s="19"/>
      <c r="K110" s="19"/>
      <c r="L110" s="19"/>
      <c r="O110" s="19"/>
      <c r="P110" s="19"/>
    </row>
    <row r="111" spans="1:16">
      <c r="A111" s="61"/>
      <c r="B111" s="19"/>
      <c r="E111" s="19"/>
      <c r="I111" s="19"/>
      <c r="J111" s="19"/>
      <c r="K111" s="19"/>
      <c r="L111" s="19"/>
      <c r="O111" s="19"/>
      <c r="P111" s="19"/>
    </row>
    <row r="112" spans="1:16">
      <c r="A112" s="61"/>
      <c r="B112" s="19"/>
      <c r="E112" s="19"/>
      <c r="I112" s="19"/>
      <c r="J112" s="19"/>
      <c r="K112" s="19"/>
      <c r="L112" s="19"/>
      <c r="O112" s="19"/>
      <c r="P112" s="19"/>
    </row>
    <row r="113" spans="1:16">
      <c r="A113" s="61"/>
      <c r="B113" s="19"/>
      <c r="E113" s="19"/>
      <c r="I113" s="19"/>
      <c r="J113" s="19"/>
      <c r="K113" s="19"/>
      <c r="L113" s="19"/>
      <c r="O113" s="19"/>
      <c r="P113" s="19"/>
    </row>
    <row r="114" spans="1:16">
      <c r="A114" s="61"/>
      <c r="B114" s="19"/>
      <c r="E114" s="19"/>
      <c r="I114" s="19"/>
      <c r="J114" s="19"/>
      <c r="K114" s="19"/>
      <c r="L114" s="19"/>
      <c r="O114" s="19"/>
      <c r="P114" s="19"/>
    </row>
    <row r="115" spans="1:16">
      <c r="A115" s="61"/>
      <c r="B115" s="19"/>
      <c r="E115" s="19"/>
      <c r="I115" s="19"/>
      <c r="J115" s="19"/>
      <c r="K115" s="19"/>
      <c r="L115" s="19"/>
      <c r="O115" s="19"/>
      <c r="P115" s="19"/>
    </row>
    <row r="116" spans="1:16">
      <c r="A116" s="61"/>
      <c r="B116" s="19"/>
      <c r="E116" s="19"/>
      <c r="I116" s="19"/>
      <c r="J116" s="19"/>
      <c r="K116" s="19"/>
      <c r="L116" s="19"/>
      <c r="O116" s="19"/>
      <c r="P116" s="19"/>
    </row>
    <row r="117" spans="1:16">
      <c r="A117" s="61"/>
      <c r="B117" s="19"/>
      <c r="E117" s="19"/>
      <c r="I117" s="19"/>
      <c r="J117" s="19"/>
      <c r="K117" s="19"/>
      <c r="L117" s="19"/>
      <c r="O117" s="19"/>
      <c r="P117" s="19"/>
    </row>
    <row r="118" spans="1:16">
      <c r="A118" s="61"/>
      <c r="B118" s="19"/>
      <c r="E118" s="19"/>
      <c r="I118" s="19"/>
      <c r="J118" s="19"/>
      <c r="K118" s="19"/>
      <c r="L118" s="19"/>
      <c r="O118" s="19"/>
      <c r="P118" s="19"/>
    </row>
    <row r="119" spans="1:16">
      <c r="A119" s="61"/>
      <c r="B119" s="19"/>
      <c r="E119" s="19"/>
      <c r="I119" s="19"/>
      <c r="J119" s="19"/>
      <c r="K119" s="19"/>
      <c r="L119" s="19"/>
      <c r="O119" s="19"/>
      <c r="P119" s="19"/>
    </row>
    <row r="120" spans="1:16">
      <c r="A120" s="61"/>
      <c r="B120" s="19"/>
      <c r="E120" s="19"/>
      <c r="I120" s="19"/>
      <c r="J120" s="19"/>
      <c r="K120" s="19"/>
      <c r="L120" s="19"/>
      <c r="O120" s="19"/>
      <c r="P120" s="19"/>
    </row>
    <row r="121" spans="1:16">
      <c r="A121" s="61"/>
      <c r="B121" s="19"/>
      <c r="E121" s="19"/>
      <c r="I121" s="19"/>
      <c r="J121" s="19"/>
      <c r="K121" s="19"/>
      <c r="L121" s="19"/>
      <c r="O121" s="19"/>
      <c r="P121" s="19"/>
    </row>
    <row r="122" spans="1:16">
      <c r="A122" s="61"/>
      <c r="B122" s="19"/>
      <c r="E122" s="19"/>
      <c r="I122" s="19"/>
      <c r="J122" s="19"/>
      <c r="K122" s="19"/>
      <c r="L122" s="19"/>
      <c r="O122" s="19"/>
      <c r="P122" s="19"/>
    </row>
    <row r="123" spans="1:16">
      <c r="A123" s="61"/>
      <c r="B123" s="19"/>
      <c r="E123" s="19"/>
      <c r="I123" s="19"/>
      <c r="J123" s="19"/>
      <c r="K123" s="19"/>
      <c r="L123" s="19"/>
      <c r="O123" s="19"/>
      <c r="P123" s="19"/>
    </row>
    <row r="124" spans="1:16">
      <c r="A124" s="61"/>
      <c r="B124" s="19"/>
      <c r="E124" s="19"/>
      <c r="I124" s="19"/>
      <c r="J124" s="19"/>
      <c r="K124" s="19"/>
      <c r="L124" s="19"/>
      <c r="O124" s="19"/>
      <c r="P124" s="19"/>
    </row>
    <row r="125" spans="1:16">
      <c r="A125" s="61"/>
      <c r="B125" s="19"/>
      <c r="E125" s="19"/>
      <c r="I125" s="19"/>
      <c r="J125" s="19"/>
      <c r="K125" s="19"/>
      <c r="L125" s="19"/>
      <c r="O125" s="19"/>
      <c r="P125" s="19"/>
    </row>
    <row r="126" spans="1:16">
      <c r="A126" s="61"/>
      <c r="B126" s="19"/>
      <c r="E126" s="19"/>
      <c r="I126" s="19"/>
      <c r="J126" s="19"/>
      <c r="K126" s="19"/>
      <c r="L126" s="19"/>
      <c r="O126" s="19"/>
      <c r="P126" s="19"/>
    </row>
    <row r="127" spans="1:16">
      <c r="A127" s="61"/>
      <c r="B127" s="19"/>
      <c r="E127" s="19"/>
      <c r="I127" s="19"/>
      <c r="J127" s="19"/>
      <c r="K127" s="19"/>
      <c r="L127" s="19"/>
      <c r="O127" s="19"/>
      <c r="P127" s="19"/>
    </row>
    <row r="128" spans="1:16">
      <c r="A128" s="61"/>
      <c r="B128" s="19"/>
      <c r="E128" s="19"/>
      <c r="I128" s="19"/>
      <c r="J128" s="19"/>
      <c r="K128" s="19"/>
      <c r="L128" s="19"/>
      <c r="O128" s="19"/>
      <c r="P128" s="19"/>
    </row>
    <row r="129" spans="1:16">
      <c r="A129" s="61"/>
      <c r="B129" s="19"/>
      <c r="E129" s="19"/>
      <c r="I129" s="19"/>
      <c r="J129" s="19"/>
      <c r="K129" s="19"/>
      <c r="L129" s="19"/>
      <c r="O129" s="19"/>
      <c r="P129" s="19"/>
    </row>
    <row r="130" spans="1:16">
      <c r="A130" s="61"/>
      <c r="B130" s="19"/>
      <c r="E130" s="19"/>
      <c r="I130" s="19"/>
      <c r="J130" s="19"/>
      <c r="K130" s="19"/>
      <c r="L130" s="19"/>
      <c r="O130" s="19"/>
      <c r="P130" s="19"/>
    </row>
    <row r="131" spans="1:16">
      <c r="A131" s="61"/>
      <c r="B131" s="19"/>
      <c r="E131" s="19"/>
      <c r="I131" s="19"/>
      <c r="J131" s="19"/>
      <c r="K131" s="19"/>
      <c r="L131" s="19"/>
      <c r="O131" s="19"/>
      <c r="P131" s="19"/>
    </row>
    <row r="132" spans="1:16">
      <c r="A132" s="61"/>
      <c r="B132" s="19"/>
      <c r="E132" s="19"/>
      <c r="I132" s="19"/>
      <c r="J132" s="19"/>
      <c r="K132" s="19"/>
      <c r="L132" s="19"/>
      <c r="O132" s="19"/>
      <c r="P132" s="19"/>
    </row>
    <row r="133" spans="1:16">
      <c r="A133" s="61"/>
      <c r="B133" s="19"/>
      <c r="E133" s="19"/>
      <c r="I133" s="19"/>
      <c r="J133" s="19"/>
      <c r="K133" s="19"/>
      <c r="L133" s="19"/>
      <c r="O133" s="19"/>
      <c r="P133" s="19"/>
    </row>
    <row r="134" spans="1:16">
      <c r="A134" s="61"/>
      <c r="B134" s="19"/>
      <c r="E134" s="19"/>
      <c r="I134" s="19"/>
      <c r="J134" s="19"/>
      <c r="K134" s="19"/>
      <c r="L134" s="19"/>
      <c r="O134" s="19"/>
      <c r="P134" s="19"/>
    </row>
    <row r="135" spans="1:16">
      <c r="A135" s="61"/>
      <c r="B135" s="19"/>
      <c r="E135" s="19"/>
      <c r="I135" s="19"/>
      <c r="J135" s="19"/>
      <c r="K135" s="19"/>
      <c r="L135" s="19"/>
      <c r="O135" s="19"/>
      <c r="P135" s="19"/>
    </row>
    <row r="136" spans="1:16">
      <c r="A136" s="61"/>
      <c r="B136" s="19"/>
      <c r="E136" s="19"/>
      <c r="I136" s="19"/>
      <c r="J136" s="19"/>
      <c r="K136" s="19"/>
      <c r="L136" s="19"/>
      <c r="O136" s="19"/>
      <c r="P136" s="19"/>
    </row>
    <row r="137" spans="1:16">
      <c r="A137" s="61"/>
      <c r="B137" s="19"/>
      <c r="E137" s="19"/>
      <c r="I137" s="19"/>
      <c r="J137" s="19"/>
      <c r="K137" s="19"/>
      <c r="L137" s="19"/>
      <c r="O137" s="19"/>
      <c r="P137" s="19"/>
    </row>
    <row r="138" spans="1:16">
      <c r="A138" s="61"/>
      <c r="B138" s="19"/>
      <c r="E138" s="19"/>
      <c r="I138" s="19"/>
      <c r="J138" s="19"/>
      <c r="K138" s="19"/>
      <c r="L138" s="19"/>
      <c r="O138" s="19"/>
      <c r="P138" s="19"/>
    </row>
    <row r="139" spans="1:16">
      <c r="A139" s="61"/>
      <c r="B139" s="19"/>
      <c r="E139" s="19"/>
      <c r="I139" s="19"/>
      <c r="J139" s="19"/>
      <c r="K139" s="19"/>
      <c r="L139" s="19"/>
      <c r="O139" s="19"/>
      <c r="P139" s="19"/>
    </row>
    <row r="140" spans="1:16">
      <c r="A140" s="61"/>
      <c r="B140" s="19"/>
      <c r="E140" s="19"/>
      <c r="I140" s="19"/>
      <c r="J140" s="19"/>
      <c r="K140" s="19"/>
      <c r="L140" s="19"/>
      <c r="O140" s="19"/>
      <c r="P140" s="19"/>
    </row>
    <row r="141" spans="1:16">
      <c r="A141" s="61"/>
      <c r="B141" s="19"/>
      <c r="E141" s="19"/>
      <c r="I141" s="19"/>
      <c r="J141" s="19"/>
      <c r="K141" s="19"/>
      <c r="L141" s="19"/>
      <c r="O141" s="19"/>
      <c r="P141" s="19"/>
    </row>
    <row r="142" spans="1:16">
      <c r="A142" s="61"/>
      <c r="B142" s="19"/>
      <c r="E142" s="19"/>
      <c r="I142" s="19"/>
      <c r="J142" s="19"/>
      <c r="K142" s="19"/>
      <c r="L142" s="19"/>
      <c r="O142" s="19"/>
      <c r="P142" s="19"/>
    </row>
    <row r="143" spans="1:16">
      <c r="A143" s="61"/>
      <c r="B143" s="19"/>
      <c r="E143" s="19"/>
      <c r="I143" s="19"/>
      <c r="J143" s="19"/>
      <c r="K143" s="19"/>
      <c r="L143" s="19"/>
      <c r="O143" s="19"/>
      <c r="P143" s="19"/>
    </row>
    <row r="144" spans="1:16">
      <c r="A144" s="61"/>
      <c r="B144" s="19"/>
      <c r="E144" s="19"/>
      <c r="I144" s="19"/>
      <c r="J144" s="19"/>
      <c r="K144" s="19"/>
      <c r="L144" s="19"/>
      <c r="O144" s="19"/>
      <c r="P144" s="19"/>
    </row>
  </sheetData>
  <mergeCells count="1">
    <mergeCell ref="E8:F8"/>
  </mergeCells>
  <conditionalFormatting sqref="D15:G21">
    <cfRule type="expression" dxfId="11" priority="2" stopIfTrue="1">
      <formula>D15 =MAX(OFFSET(D$15,0,0,Npil,1))</formula>
    </cfRule>
  </conditionalFormatting>
  <conditionalFormatting sqref="D22:G22">
    <cfRule type="expression" dxfId="10" priority="1" stopIfTrue="1">
      <formula>D22 =MAX(OFFSET(D$15,0,0,Npil,1))</formula>
    </cfRule>
  </conditionalFormatting>
  <dataValidations count="4">
    <dataValidation type="list" errorStyle="warning" allowBlank="1" showErrorMessage="1" errorTitle="Contenido inválido" error="Seleccione un valor de la lista" sqref="D14:H14">
      <formula1>#REF!</formula1>
    </dataValidation>
    <dataValidation type="list" allowBlank="1" showInputMessage="1" showErrorMessage="1" sqref="D7 H5">
      <formula1>"Provisional,Official,Final"</formula1>
    </dataValidation>
    <dataValidation type="list" errorStyle="warning" allowBlank="1" showErrorMessage="1" errorTitle="Contenido inválido" error="Seleccione un valor de la lista" sqref="D13:G13">
      <formula1>"-,Provisional,Official,Final,Cancelled"</formula1>
    </dataValidation>
    <dataValidation allowBlank="1" showInputMessage="1" showErrorMessage="1" errorTitle="Invalid data" error="Specify hh:mm:ss or hh:mm" sqref="D6 G7 H6:R8"/>
  </dataValidations>
  <pageMargins left="0.7" right="0.7" top="0.75" bottom="0.75" header="0.3" footer="0.3"/>
  <legacyDrawing r:id="rId1"/>
  <oleObjects>
    <oleObject progId="Word.Picture.8" shapeId="89089" r:id="rId2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CO103"/>
  <sheetViews>
    <sheetView zoomScaleNormal="100" workbookViewId="0">
      <selection activeCell="J23" sqref="J23"/>
    </sheetView>
  </sheetViews>
  <sheetFormatPr defaultColWidth="11.42578125" defaultRowHeight="12.75"/>
  <cols>
    <col min="1" max="1" width="5.28515625" style="20" customWidth="1"/>
    <col min="2" max="2" width="15.28515625" style="20" bestFit="1" customWidth="1"/>
    <col min="3" max="3" width="35.140625" style="19" customWidth="1"/>
    <col min="4" max="4" width="16.42578125" style="19" customWidth="1"/>
    <col min="5" max="6" width="11.85546875" style="19" customWidth="1"/>
    <col min="7" max="7" width="11.85546875" style="19" hidden="1" customWidth="1"/>
    <col min="8" max="8" width="17.42578125" style="81" bestFit="1" customWidth="1"/>
    <col min="9" max="9" width="17.42578125" style="81" customWidth="1"/>
    <col min="10" max="10" width="11" style="19" customWidth="1"/>
    <col min="11" max="11" width="12" style="19" customWidth="1"/>
    <col min="12" max="12" width="11.85546875" style="19" customWidth="1"/>
    <col min="13" max="13" width="14.7109375" style="19" customWidth="1"/>
    <col min="14" max="14" width="7.85546875" style="19" bestFit="1" customWidth="1"/>
    <col min="15" max="15" width="9.140625" style="120" customWidth="1"/>
    <col min="16" max="16" width="4.28515625" style="19" bestFit="1" customWidth="1"/>
    <col min="17" max="17" width="6.28515625" style="94" customWidth="1"/>
    <col min="18" max="18" width="6.28515625" style="93" customWidth="1"/>
    <col min="19" max="23" width="3.5703125" style="19" customWidth="1"/>
    <col min="24" max="24" width="7" style="20" bestFit="1" customWidth="1"/>
    <col min="25" max="25" width="6.7109375" style="19" bestFit="1" customWidth="1"/>
    <col min="26" max="26" width="6.7109375" style="19" customWidth="1"/>
    <col min="27" max="27" width="7" style="20" bestFit="1" customWidth="1"/>
    <col min="28" max="28" width="7.140625" style="20" bestFit="1" customWidth="1"/>
    <col min="29" max="29" width="7" style="19" bestFit="1" customWidth="1"/>
    <col min="30" max="30" width="5.140625" style="19" customWidth="1"/>
    <col min="31" max="31" width="8.140625" style="19" customWidth="1"/>
    <col min="32" max="32" width="5.140625" style="19" customWidth="1"/>
    <col min="33" max="37" width="5.5703125" style="19" customWidth="1"/>
    <col min="38" max="38" width="7.5703125" style="19" customWidth="1"/>
    <col min="39" max="39" width="6.140625" style="19" customWidth="1"/>
    <col min="40" max="40" width="4.42578125" style="19" customWidth="1"/>
    <col min="41" max="41" width="21.42578125" style="19" customWidth="1"/>
    <col min="42" max="43" width="5.140625" style="19" customWidth="1"/>
    <col min="44" max="44" width="7" style="19" bestFit="1" customWidth="1"/>
    <col min="45" max="45" width="7.140625" style="19" bestFit="1" customWidth="1"/>
    <col min="46" max="46" width="9.140625" style="19" customWidth="1"/>
    <col min="47" max="47" width="6.140625" style="19" bestFit="1" customWidth="1"/>
    <col min="48" max="48" width="7" style="19" bestFit="1" customWidth="1"/>
    <col min="49" max="49" width="5" style="19" bestFit="1" customWidth="1"/>
    <col min="50" max="50" width="6.140625" style="19" bestFit="1" customWidth="1"/>
    <col min="51" max="51" width="7" style="19" bestFit="1" customWidth="1"/>
    <col min="52" max="52" width="5" style="19" bestFit="1" customWidth="1"/>
    <col min="53" max="53" width="6.140625" style="19" bestFit="1" customWidth="1"/>
    <col min="54" max="54" width="7" style="19" bestFit="1" customWidth="1"/>
    <col min="55" max="55" width="5" style="19" bestFit="1" customWidth="1"/>
    <col min="56" max="56" width="6.140625" style="19" bestFit="1" customWidth="1"/>
    <col min="57" max="57" width="7" style="19" bestFit="1" customWidth="1"/>
    <col min="58" max="58" width="5" style="19" bestFit="1" customWidth="1"/>
    <col min="59" max="59" width="6.140625" style="19" bestFit="1" customWidth="1"/>
    <col min="60" max="60" width="7" style="19" bestFit="1" customWidth="1"/>
    <col min="61" max="61" width="6" style="19" bestFit="1" customWidth="1"/>
    <col min="62" max="62" width="6.140625" style="19" bestFit="1" customWidth="1"/>
    <col min="63" max="63" width="7" style="19" bestFit="1" customWidth="1"/>
    <col min="64" max="64" width="5" style="19" bestFit="1" customWidth="1"/>
    <col min="65" max="65" width="6.140625" style="19" bestFit="1" customWidth="1"/>
    <col min="66" max="66" width="7" style="19" bestFit="1" customWidth="1"/>
    <col min="67" max="67" width="5" style="19" bestFit="1" customWidth="1"/>
    <col min="68" max="68" width="6.140625" style="19" bestFit="1" customWidth="1"/>
    <col min="69" max="69" width="7" style="19" bestFit="1" customWidth="1"/>
    <col min="70" max="70" width="5" style="19" bestFit="1" customWidth="1"/>
    <col min="71" max="71" width="6.140625" style="19" bestFit="1" customWidth="1"/>
    <col min="72" max="72" width="7" style="19" bestFit="1" customWidth="1"/>
    <col min="73" max="73" width="5" style="19" bestFit="1" customWidth="1"/>
    <col min="74" max="74" width="6.140625" style="19" bestFit="1" customWidth="1"/>
    <col min="75" max="75" width="7" style="19" bestFit="1" customWidth="1"/>
    <col min="76" max="76" width="5" style="19" bestFit="1" customWidth="1"/>
    <col min="77" max="77" width="6.140625" style="19" bestFit="1" customWidth="1"/>
    <col min="78" max="78" width="7" style="19" bestFit="1" customWidth="1"/>
    <col min="79" max="79" width="5" style="19" bestFit="1" customWidth="1"/>
    <col min="80" max="80" width="6.140625" style="19" bestFit="1" customWidth="1"/>
    <col min="81" max="81" width="7" style="19" bestFit="1" customWidth="1"/>
    <col min="82" max="82" width="5" style="19" bestFit="1" customWidth="1"/>
    <col min="83" max="83" width="6.140625" style="19" bestFit="1" customWidth="1"/>
    <col min="84" max="84" width="7" style="19" bestFit="1" customWidth="1"/>
    <col min="85" max="85" width="5" style="19" bestFit="1" customWidth="1"/>
    <col min="86" max="86" width="6.140625" style="19" bestFit="1" customWidth="1"/>
    <col min="87" max="87" width="7" style="19" bestFit="1" customWidth="1"/>
    <col min="88" max="88" width="6" style="19" bestFit="1" customWidth="1"/>
    <col min="89" max="89" width="6.140625" style="19" bestFit="1" customWidth="1"/>
    <col min="90" max="90" width="7" style="19" bestFit="1" customWidth="1"/>
    <col min="91" max="91" width="6" style="19" bestFit="1" customWidth="1"/>
    <col min="92" max="92" width="6.140625" style="19" bestFit="1" customWidth="1"/>
    <col min="93" max="93" width="7" style="19" bestFit="1" customWidth="1"/>
    <col min="94" max="94" width="5" style="19" bestFit="1" customWidth="1"/>
    <col min="95" max="95" width="6.140625" style="19" bestFit="1" customWidth="1"/>
    <col min="96" max="96" width="7" style="19" bestFit="1" customWidth="1"/>
    <col min="97" max="97" width="6" style="19" bestFit="1" customWidth="1"/>
    <col min="98" max="98" width="6.140625" style="19" bestFit="1" customWidth="1"/>
    <col min="99" max="99" width="7" style="19" bestFit="1" customWidth="1"/>
    <col min="100" max="100" width="5" style="19" bestFit="1" customWidth="1"/>
    <col min="101" max="101" width="6.140625" style="19" bestFit="1" customWidth="1"/>
    <col min="102" max="102" width="7" style="19" bestFit="1" customWidth="1"/>
    <col min="103" max="103" width="5" style="19" bestFit="1" customWidth="1"/>
    <col min="104" max="104" width="6.140625" style="19" bestFit="1" customWidth="1"/>
    <col min="105" max="105" width="7" style="19" bestFit="1" customWidth="1"/>
    <col min="106" max="106" width="6" style="19" bestFit="1" customWidth="1"/>
    <col min="107" max="107" width="6.140625" style="19" bestFit="1" customWidth="1"/>
    <col min="108" max="108" width="7" style="19" bestFit="1" customWidth="1"/>
    <col min="109" max="16384" width="11.42578125" style="19"/>
  </cols>
  <sheetData>
    <row r="1" spans="1:93">
      <c r="E1" s="93"/>
      <c r="F1" s="93"/>
      <c r="G1" s="93">
        <f>MIN(G11:G17)</f>
        <v>7680</v>
      </c>
      <c r="H1" s="121">
        <v>400</v>
      </c>
      <c r="I1" s="121"/>
      <c r="J1" s="93"/>
      <c r="L1" s="93"/>
      <c r="O1" s="19"/>
      <c r="P1" s="94"/>
      <c r="W1" s="20"/>
      <c r="X1" s="19"/>
      <c r="Z1" s="20"/>
      <c r="AB1" s="93"/>
      <c r="AD1" s="93"/>
      <c r="AI1" s="93"/>
      <c r="AO1" s="93"/>
    </row>
    <row r="2" spans="1:93">
      <c r="A2" s="20">
        <f>MATCH("Final",9:9,0)</f>
        <v>9</v>
      </c>
      <c r="E2" s="97"/>
      <c r="F2" s="97"/>
      <c r="G2" s="97"/>
      <c r="H2" s="122"/>
      <c r="I2" s="122"/>
      <c r="J2" s="97"/>
      <c r="L2" s="98"/>
      <c r="O2" s="19"/>
      <c r="P2" s="94"/>
      <c r="W2" s="20"/>
      <c r="X2" s="19"/>
      <c r="Z2" s="20"/>
      <c r="AB2" s="19"/>
    </row>
    <row r="3" spans="1:93" ht="24" customHeight="1">
      <c r="A3" s="49"/>
      <c r="B3" s="54"/>
      <c r="E3" s="91" t="s">
        <v>25</v>
      </c>
      <c r="J3" s="99"/>
      <c r="K3" s="30"/>
      <c r="L3" s="50"/>
      <c r="M3" s="100"/>
      <c r="N3" s="101"/>
      <c r="O3" s="101"/>
      <c r="P3" s="94"/>
      <c r="W3" s="20"/>
      <c r="X3" s="19"/>
      <c r="Z3" s="20"/>
      <c r="AB3" s="19"/>
      <c r="AK3" s="20"/>
    </row>
    <row r="4" spans="1:93" ht="15.75">
      <c r="A4" s="49" t="s">
        <v>186</v>
      </c>
      <c r="E4" s="6"/>
      <c r="F4" s="102"/>
      <c r="G4" s="102"/>
      <c r="H4" s="123"/>
      <c r="I4" s="123"/>
      <c r="K4" s="18" t="s">
        <v>72</v>
      </c>
      <c r="L4" s="51"/>
      <c r="N4" s="101"/>
      <c r="O4" s="101"/>
      <c r="P4" s="94"/>
      <c r="W4" s="20"/>
      <c r="X4" s="19"/>
      <c r="Z4" s="20"/>
      <c r="AB4" s="19"/>
      <c r="AK4" s="20"/>
    </row>
    <row r="5" spans="1:93" ht="15.75">
      <c r="A5" s="49" t="s">
        <v>162</v>
      </c>
      <c r="B5" s="54"/>
      <c r="E5" s="52" t="s">
        <v>16</v>
      </c>
      <c r="F5" s="49" t="s">
        <v>29</v>
      </c>
      <c r="G5" s="49"/>
      <c r="H5" s="124"/>
      <c r="I5" s="124"/>
      <c r="J5" s="20"/>
      <c r="K5" s="30"/>
      <c r="L5" s="30"/>
      <c r="M5" s="30"/>
      <c r="N5" s="21"/>
      <c r="O5" s="21"/>
      <c r="P5" s="94"/>
      <c r="W5" s="20"/>
      <c r="X5" s="19"/>
      <c r="Z5" s="20"/>
      <c r="AB5" s="19"/>
      <c r="AK5" s="20"/>
    </row>
    <row r="6" spans="1:93">
      <c r="A6" s="1"/>
      <c r="B6" s="54"/>
      <c r="E6" s="18" t="s">
        <v>27</v>
      </c>
      <c r="F6" s="315">
        <f ca="1">NOW()</f>
        <v>41494.655080439814</v>
      </c>
      <c r="G6" s="315"/>
      <c r="H6" s="315"/>
      <c r="I6" s="315"/>
      <c r="J6" s="315"/>
      <c r="K6" s="276"/>
      <c r="L6" s="276"/>
      <c r="M6" s="276"/>
      <c r="N6" s="276"/>
      <c r="O6" s="276"/>
      <c r="P6" s="276"/>
      <c r="S6" s="20"/>
    </row>
    <row r="7" spans="1:93">
      <c r="E7" s="21"/>
      <c r="F7" s="103"/>
      <c r="G7" s="103"/>
      <c r="H7" s="125"/>
      <c r="I7" s="125"/>
      <c r="J7" s="103"/>
      <c r="K7" s="21"/>
      <c r="N7" s="20"/>
      <c r="O7" s="20"/>
      <c r="Q7" s="129"/>
      <c r="R7" s="130"/>
      <c r="X7" s="19"/>
      <c r="AA7" s="19"/>
      <c r="AB7" s="19"/>
    </row>
    <row r="8" spans="1:93">
      <c r="E8" s="141"/>
      <c r="F8" s="201"/>
      <c r="G8" s="201"/>
      <c r="H8" s="143"/>
      <c r="I8" s="272"/>
      <c r="J8"/>
      <c r="K8"/>
      <c r="L8" s="20"/>
      <c r="M8" s="20"/>
      <c r="O8" s="19"/>
      <c r="Q8" s="19"/>
      <c r="R8" s="19"/>
      <c r="X8" s="19"/>
      <c r="AA8" s="19"/>
      <c r="AB8" s="19"/>
    </row>
    <row r="9" spans="1:93" s="29" customFormat="1">
      <c r="A9" s="16" t="s">
        <v>6</v>
      </c>
      <c r="B9" s="16" t="s">
        <v>4</v>
      </c>
      <c r="C9" s="22" t="s">
        <v>7</v>
      </c>
      <c r="D9" s="206" t="s">
        <v>76</v>
      </c>
      <c r="E9" s="206" t="s">
        <v>77</v>
      </c>
      <c r="F9" s="206" t="s">
        <v>143</v>
      </c>
      <c r="G9" s="206" t="s">
        <v>164</v>
      </c>
      <c r="H9" s="271" t="s">
        <v>168</v>
      </c>
      <c r="I9" s="271" t="s">
        <v>0</v>
      </c>
      <c r="J9" s="107" t="s">
        <v>1</v>
      </c>
      <c r="K9" s="36" t="s">
        <v>32</v>
      </c>
      <c r="L9" s="23"/>
      <c r="M9" s="2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22"/>
      <c r="AA9" s="9"/>
      <c r="AB9" s="9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</row>
    <row r="10" spans="1:93">
      <c r="A10" s="24"/>
      <c r="B10" s="24"/>
      <c r="C10" s="24"/>
      <c r="D10" s="203"/>
      <c r="E10" s="211"/>
      <c r="F10" s="211"/>
      <c r="G10" s="34"/>
      <c r="H10" s="127"/>
      <c r="I10" s="127"/>
      <c r="J10" s="111"/>
      <c r="K10" s="112"/>
      <c r="L10" s="24"/>
      <c r="M10" s="24"/>
      <c r="N10" s="24"/>
      <c r="O10" s="19"/>
      <c r="Q10" s="19"/>
      <c r="R10" s="24"/>
      <c r="S10" s="24"/>
      <c r="T10" s="24"/>
      <c r="U10" s="24"/>
      <c r="V10" s="24"/>
      <c r="W10" s="24"/>
      <c r="X10" s="19"/>
      <c r="Y10" s="25"/>
      <c r="Z10" s="26"/>
      <c r="AA10" s="24"/>
      <c r="AB10" s="24"/>
    </row>
    <row r="11" spans="1:93" s="29" customFormat="1">
      <c r="A11" s="245">
        <v>301</v>
      </c>
      <c r="B11" s="194" t="str">
        <f>IF(ISBLANK(A11),"",VLOOKUP(A11,piloci!B1:C17,2,0))</f>
        <v>POLSKA</v>
      </c>
      <c r="C11" s="89" t="str">
        <f>IF(ISBLANK(A11),"",VLOOKUP(A11,piloci!B9:D25,3,0))</f>
        <v>BÓGDAŁ DARIUSZ / GĘBAŁA BARBARA</v>
      </c>
      <c r="D11" s="219">
        <v>0.23958333333333334</v>
      </c>
      <c r="E11" s="219"/>
      <c r="F11" s="220" t="str">
        <f t="shared" ref="F11:F17" si="0">IF(AND(ISNUMBER(D11),ISNUMBER(E11)),E11-D11,"")</f>
        <v/>
      </c>
      <c r="G11" s="68" t="str">
        <f>IF(ISNUMBER(F11),ROUNDDOWN(F11*24*3600,1),"")</f>
        <v/>
      </c>
      <c r="H11" s="270">
        <v>0</v>
      </c>
      <c r="I11" s="257">
        <f ca="1">ROUND(H11*(VLOOKUP(A11,Arkusz1!A15:H21,8,FALSE))/100,0)</f>
        <v>0</v>
      </c>
      <c r="J11" s="90">
        <f t="shared" ref="J11:J18" ca="1" si="1">RANK(I11,OFFSET(I$11,0,0,Npil,1),0)</f>
        <v>7</v>
      </c>
      <c r="K11" s="27" t="s">
        <v>185</v>
      </c>
      <c r="L11" s="68"/>
      <c r="M11" s="68"/>
    </row>
    <row r="12" spans="1:93" s="29" customFormat="1">
      <c r="A12" s="245">
        <v>302</v>
      </c>
      <c r="B12" s="194" t="str">
        <f>IF(ISBLANK(A12),"",VLOOKUP(A12,piloci!B2:C18,2,0))</f>
        <v>POLSKA</v>
      </c>
      <c r="C12" s="89" t="str">
        <f>IF(ISBLANK(A12),"",VLOOKUP(A12,piloci!B10:D26,3,0))</f>
        <v>BARCZYŃSKI MAREK/BARA VIOLETTA</v>
      </c>
      <c r="D12" s="219">
        <v>0.20625000000000002</v>
      </c>
      <c r="E12" s="219">
        <v>0.31795138888888891</v>
      </c>
      <c r="F12" s="220">
        <f t="shared" si="0"/>
        <v>0.11170138888888889</v>
      </c>
      <c r="G12" s="68">
        <f t="shared" ref="G12:G17" si="2">IF(ISNUMBER(F12),ROUNDDOWN(F12*24*3600,1),"")</f>
        <v>9651</v>
      </c>
      <c r="H12" s="270">
        <f t="shared" ref="H12:H16" si="3">($G$1/G12)*20</f>
        <v>15.915449176251165</v>
      </c>
      <c r="I12" s="257">
        <f ca="1">ROUND(H12*(VLOOKUP(A12,Arkusz1!A16:H22,8,FALSE))/100,0)</f>
        <v>78</v>
      </c>
      <c r="J12" s="90">
        <f t="shared" ca="1" si="1"/>
        <v>6</v>
      </c>
      <c r="K12" s="116"/>
      <c r="L12" s="68"/>
      <c r="M12" s="68"/>
    </row>
    <row r="13" spans="1:93" s="29" customFormat="1">
      <c r="A13" s="245">
        <v>303</v>
      </c>
      <c r="B13" s="194" t="str">
        <f>IF(ISBLANK(A13),"",VLOOKUP(A13,piloci!B3:C19,2,0))</f>
        <v>POLSKA</v>
      </c>
      <c r="C13" s="89" t="str">
        <f>IF(ISBLANK(A13),"",VLOOKUP(A13,piloci!B11:D27,3,0))</f>
        <v>KRUPA PIOTR / KRUPA AGNIESZKA</v>
      </c>
      <c r="D13" s="219">
        <v>0.20416666666666669</v>
      </c>
      <c r="E13" s="219">
        <v>0.30950231481481483</v>
      </c>
      <c r="F13" s="220">
        <f t="shared" si="0"/>
        <v>0.10533564814814814</v>
      </c>
      <c r="G13" s="68">
        <f t="shared" si="2"/>
        <v>9101</v>
      </c>
      <c r="H13" s="270">
        <f t="shared" si="3"/>
        <v>16.877266234479727</v>
      </c>
      <c r="I13" s="257">
        <f ca="1">ROUND(H13*(VLOOKUP(A13,Arkusz1!A17:H23,8,FALSE))/100,0)</f>
        <v>168</v>
      </c>
      <c r="J13" s="90">
        <f t="shared" ca="1" si="1"/>
        <v>4</v>
      </c>
      <c r="K13" s="116"/>
      <c r="L13" s="68"/>
      <c r="M13" s="68"/>
    </row>
    <row r="14" spans="1:93" s="29" customFormat="1">
      <c r="A14" s="245">
        <v>304</v>
      </c>
      <c r="B14" s="194" t="str">
        <f>IF(ISBLANK(A14),"",VLOOKUP(A14,piloci!B4:C20,2,0))</f>
        <v>POLSKA</v>
      </c>
      <c r="C14" s="89" t="str">
        <f>IF(ISBLANK(A14),"",VLOOKUP(A14,piloci!B12:D28,3,0))</f>
        <v xml:space="preserve">BALCERZEWSKI  JAROSŁAW  / KŁOSS MAGDALENA </v>
      </c>
      <c r="D14" s="219">
        <v>0.21944444444444444</v>
      </c>
      <c r="E14" s="219">
        <v>0.30833333333333335</v>
      </c>
      <c r="F14" s="220">
        <f t="shared" si="0"/>
        <v>8.8888888888888906E-2</v>
      </c>
      <c r="G14" s="68">
        <f t="shared" si="2"/>
        <v>7680</v>
      </c>
      <c r="H14" s="270">
        <f t="shared" si="3"/>
        <v>20</v>
      </c>
      <c r="I14" s="257">
        <f ca="1">ROUND(H14*(VLOOKUP(A14,Arkusz1!A18:H24,8,FALSE))/100,0)</f>
        <v>236</v>
      </c>
      <c r="J14" s="90">
        <f t="shared" ca="1" si="1"/>
        <v>2</v>
      </c>
      <c r="K14" s="116"/>
      <c r="L14" s="68"/>
      <c r="M14" s="68"/>
    </row>
    <row r="15" spans="1:93" s="29" customFormat="1">
      <c r="A15" s="245">
        <v>305</v>
      </c>
      <c r="B15" s="194" t="str">
        <f>IF(ISBLANK(A15),"",VLOOKUP(A15,piloci!B5:C21,2,0))</f>
        <v>RUSSIA</v>
      </c>
      <c r="C15" s="89" t="str">
        <f>IF(ISBLANK(A15),"",VLOOKUP(A15,piloci!B13:D29,3,0))</f>
        <v>EKIMOV KIRILL / SHARAPOW ANATOLY</v>
      </c>
      <c r="D15" s="219">
        <v>0.20416666666666669</v>
      </c>
      <c r="E15" s="219">
        <v>0.29643518518518519</v>
      </c>
      <c r="F15" s="220">
        <f t="shared" si="0"/>
        <v>9.22685185185185E-2</v>
      </c>
      <c r="G15" s="68">
        <f t="shared" si="2"/>
        <v>7972</v>
      </c>
      <c r="H15" s="270">
        <f t="shared" si="3"/>
        <v>19.267436026091321</v>
      </c>
      <c r="I15" s="257">
        <f ca="1">ROUND(H15*(VLOOKUP(A15,Arkusz1!A19:H25,8,FALSE))/100,0)</f>
        <v>289</v>
      </c>
      <c r="J15" s="90">
        <f t="shared" ca="1" si="1"/>
        <v>1</v>
      </c>
      <c r="K15" s="116"/>
      <c r="L15" s="68"/>
      <c r="M15" s="68"/>
      <c r="AO15" s="75"/>
      <c r="AP15" s="75"/>
      <c r="AR15" s="75"/>
      <c r="AS15" s="75"/>
      <c r="AU15" s="75"/>
      <c r="AV15" s="75"/>
      <c r="AX15" s="75"/>
      <c r="AY15" s="75"/>
      <c r="BA15" s="75"/>
      <c r="BB15" s="75"/>
      <c r="BD15" s="75"/>
      <c r="BE15" s="75"/>
      <c r="BG15" s="75"/>
      <c r="BH15" s="75"/>
      <c r="BJ15" s="75"/>
      <c r="BK15" s="75"/>
      <c r="BM15" s="75"/>
      <c r="BN15" s="75"/>
      <c r="BP15" s="75"/>
      <c r="BQ15" s="75"/>
      <c r="BS15" s="75"/>
      <c r="BT15" s="75"/>
      <c r="BV15" s="75"/>
      <c r="BW15" s="75"/>
      <c r="BY15" s="75"/>
      <c r="BZ15" s="75"/>
      <c r="CB15" s="75"/>
      <c r="CC15" s="75"/>
      <c r="CE15" s="75"/>
      <c r="CF15" s="75"/>
      <c r="CH15" s="75"/>
      <c r="CI15" s="75"/>
      <c r="CK15" s="75"/>
      <c r="CL15" s="75"/>
      <c r="CN15" s="75"/>
      <c r="CO15" s="75"/>
    </row>
    <row r="16" spans="1:93" s="29" customFormat="1">
      <c r="A16" s="249">
        <v>316</v>
      </c>
      <c r="B16" s="194" t="str">
        <f>IF(ISBLANK(A16),"",VLOOKUP(A16,piloci!B6:C22,2,0))</f>
        <v>POLSKA</v>
      </c>
      <c r="C16" s="89" t="str">
        <f>IF(ISBLANK(A16),"",VLOOKUP(A16,piloci!B14:D30,3,0))</f>
        <v>WALKOWIAK DANIEL / WALKOWIAK ROMAN</v>
      </c>
      <c r="D16" s="219">
        <v>0.20625000000000002</v>
      </c>
      <c r="E16" s="219">
        <v>0.32093749999999999</v>
      </c>
      <c r="F16" s="220">
        <f t="shared" si="0"/>
        <v>0.11468749999999997</v>
      </c>
      <c r="G16" s="68">
        <f t="shared" si="2"/>
        <v>9909</v>
      </c>
      <c r="H16" s="270">
        <f t="shared" si="3"/>
        <v>15.501059642749016</v>
      </c>
      <c r="I16" s="257">
        <f ca="1">ROUND(H16*(VLOOKUP(A16,Arkusz1!A20:H26,8,FALSE))/100,0)</f>
        <v>183</v>
      </c>
      <c r="J16" s="90">
        <f t="shared" ca="1" si="1"/>
        <v>3</v>
      </c>
      <c r="K16" s="116"/>
      <c r="L16" s="68"/>
      <c r="M16" s="68"/>
    </row>
    <row r="17" spans="1:40">
      <c r="A17" s="249">
        <v>211</v>
      </c>
      <c r="B17" s="194" t="str">
        <f>IF(ISBLANK(A17),"",VLOOKUP(A17,piloci!B7:C23,2,0))</f>
        <v>POLSKA</v>
      </c>
      <c r="C17" s="89" t="str">
        <f>IF(ISBLANK(A17),"",VLOOKUP(A17,piloci!B15:D31,3,0))</f>
        <v>TOMASZ KRZYSZTOF / IRENEUSZ WĄTROBA</v>
      </c>
      <c r="D17" s="269">
        <v>0.21111111111111111</v>
      </c>
      <c r="E17" s="219">
        <v>0.3225925925925926</v>
      </c>
      <c r="F17" s="220">
        <f t="shared" si="0"/>
        <v>0.11148148148148149</v>
      </c>
      <c r="G17" s="68">
        <f t="shared" si="2"/>
        <v>9632</v>
      </c>
      <c r="H17" s="270">
        <f t="shared" ref="H17" si="4">($G$1/G17)*20</f>
        <v>15.946843853820598</v>
      </c>
      <c r="I17" s="257">
        <f ca="1">ROUND(H17*(VLOOKUP(A17,Arkusz1!A21:H27,8,FALSE))/100,0)</f>
        <v>111</v>
      </c>
      <c r="J17" s="90">
        <f t="shared" ca="1" si="1"/>
        <v>5</v>
      </c>
      <c r="K17" s="116"/>
      <c r="L17" s="68"/>
      <c r="M17" s="6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>
      <c r="A18" s="249">
        <v>666</v>
      </c>
      <c r="B18" s="194" t="str">
        <f>IF(ISBLANK(A18),"",VLOOKUP(A18,piloci!B8:C24,2,0))</f>
        <v>ČESKÁ REPUBLIKA/POLSKA</v>
      </c>
      <c r="C18" s="89" t="str">
        <f>IF(ISBLANK(A18),"",VLOOKUP(A18,piloci!B16:D32,3,0))</f>
        <v>ZAWORKA/KACZYŃSKA</v>
      </c>
      <c r="D18" s="269"/>
      <c r="E18" s="219"/>
      <c r="F18" s="220" t="str">
        <f t="shared" ref="F18" si="5">IF(AND(ISNUMBER(D18),ISNUMBER(E18)),E18-D18,"")</f>
        <v/>
      </c>
      <c r="G18" s="68" t="str">
        <f t="shared" ref="G18" si="6">IF(ISNUMBER(F18),ROUNDDOWN(F18*24*3600,1),"")</f>
        <v/>
      </c>
      <c r="H18" s="270">
        <v>0</v>
      </c>
      <c r="I18" s="257">
        <f ca="1">ROUND(H18*(VLOOKUP(A18,Arkusz1!A22:H28,8,FALSE))/100,0)</f>
        <v>0</v>
      </c>
      <c r="J18" s="90">
        <f t="shared" ca="1" si="1"/>
        <v>7</v>
      </c>
      <c r="K18" s="116"/>
      <c r="L18" s="68"/>
      <c r="M18" s="6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>
      <c r="A19" s="61"/>
    </row>
    <row r="20" spans="1:40">
      <c r="A20" s="61"/>
    </row>
    <row r="21" spans="1:40">
      <c r="A21" s="61"/>
    </row>
    <row r="22" spans="1:40">
      <c r="A22" s="61"/>
    </row>
    <row r="23" spans="1:40">
      <c r="A23" s="61"/>
    </row>
    <row r="24" spans="1:40">
      <c r="A24" s="61"/>
    </row>
    <row r="25" spans="1:40">
      <c r="A25" s="61"/>
    </row>
    <row r="26" spans="1:40">
      <c r="A26" s="61"/>
    </row>
    <row r="27" spans="1:40">
      <c r="A27" s="61"/>
    </row>
    <row r="28" spans="1:40">
      <c r="A28" s="61"/>
    </row>
    <row r="29" spans="1:40">
      <c r="A29" s="61"/>
    </row>
    <row r="30" spans="1:40">
      <c r="A30" s="61"/>
      <c r="B30" s="19"/>
      <c r="H30" s="19"/>
      <c r="I30" s="19"/>
      <c r="O30" s="19"/>
      <c r="Q30" s="19"/>
      <c r="R30" s="19"/>
      <c r="X30" s="19"/>
      <c r="AA30" s="19"/>
      <c r="AB30" s="19"/>
    </row>
    <row r="31" spans="1:40">
      <c r="A31" s="61"/>
      <c r="B31" s="19"/>
      <c r="H31" s="19"/>
      <c r="I31" s="19"/>
      <c r="O31" s="19"/>
      <c r="Q31" s="19"/>
      <c r="R31" s="19"/>
      <c r="X31" s="19"/>
      <c r="AA31" s="19"/>
      <c r="AB31" s="19"/>
    </row>
    <row r="32" spans="1:40">
      <c r="A32" s="61"/>
      <c r="B32" s="19"/>
      <c r="H32" s="19"/>
      <c r="I32" s="19"/>
      <c r="O32" s="19"/>
      <c r="Q32" s="19"/>
      <c r="R32" s="19"/>
      <c r="X32" s="19"/>
      <c r="AA32" s="19"/>
      <c r="AB32" s="19"/>
    </row>
    <row r="33" spans="1:28">
      <c r="A33" s="61"/>
      <c r="B33" s="19"/>
      <c r="H33" s="19"/>
      <c r="I33" s="19"/>
      <c r="O33" s="19"/>
      <c r="Q33" s="19"/>
      <c r="R33" s="19"/>
      <c r="X33" s="19"/>
      <c r="AA33" s="19"/>
      <c r="AB33" s="19"/>
    </row>
    <row r="34" spans="1:28">
      <c r="A34" s="61"/>
      <c r="B34" s="19"/>
      <c r="H34" s="19"/>
      <c r="I34" s="19"/>
      <c r="O34" s="19"/>
      <c r="Q34" s="19"/>
      <c r="R34" s="19"/>
      <c r="X34" s="19"/>
      <c r="AA34" s="19"/>
      <c r="AB34" s="19"/>
    </row>
    <row r="35" spans="1:28">
      <c r="A35" s="61"/>
      <c r="B35" s="19"/>
      <c r="H35" s="19"/>
      <c r="I35" s="19"/>
      <c r="O35" s="19"/>
      <c r="Q35" s="19"/>
      <c r="R35" s="19"/>
      <c r="X35" s="19"/>
      <c r="AA35" s="19"/>
      <c r="AB35" s="19"/>
    </row>
    <row r="36" spans="1:28">
      <c r="A36" s="61"/>
      <c r="B36" s="19"/>
      <c r="H36" s="19"/>
      <c r="I36" s="19"/>
      <c r="O36" s="19"/>
      <c r="Q36" s="19"/>
      <c r="R36" s="19"/>
      <c r="X36" s="19"/>
      <c r="AA36" s="19"/>
      <c r="AB36" s="19"/>
    </row>
    <row r="37" spans="1:28">
      <c r="A37" s="61"/>
      <c r="B37" s="19"/>
      <c r="H37" s="19"/>
      <c r="I37" s="19"/>
      <c r="O37" s="19"/>
      <c r="Q37" s="19"/>
      <c r="R37" s="19"/>
      <c r="X37" s="19"/>
      <c r="AA37" s="19"/>
      <c r="AB37" s="19"/>
    </row>
    <row r="38" spans="1:28">
      <c r="A38" s="61"/>
      <c r="B38" s="19"/>
      <c r="H38" s="19"/>
      <c r="I38" s="19"/>
      <c r="O38" s="19"/>
      <c r="Q38" s="19"/>
      <c r="R38" s="19"/>
      <c r="X38" s="19"/>
      <c r="AA38" s="19"/>
      <c r="AB38" s="19"/>
    </row>
    <row r="39" spans="1:28">
      <c r="A39" s="61"/>
      <c r="B39" s="19"/>
      <c r="H39" s="19"/>
      <c r="I39" s="19"/>
      <c r="O39" s="19"/>
      <c r="Q39" s="19"/>
      <c r="R39" s="19"/>
      <c r="X39" s="19"/>
      <c r="AA39" s="19"/>
      <c r="AB39" s="19"/>
    </row>
    <row r="40" spans="1:28">
      <c r="A40" s="61"/>
      <c r="B40" s="19"/>
      <c r="H40" s="19"/>
      <c r="I40" s="19"/>
      <c r="O40" s="19"/>
      <c r="Q40" s="19"/>
      <c r="R40" s="19"/>
      <c r="X40" s="19"/>
      <c r="AA40" s="19"/>
      <c r="AB40" s="19"/>
    </row>
    <row r="41" spans="1:28">
      <c r="A41" s="61"/>
      <c r="B41" s="19"/>
      <c r="H41" s="19"/>
      <c r="I41" s="19"/>
      <c r="O41" s="19"/>
      <c r="Q41" s="19"/>
      <c r="R41" s="19"/>
      <c r="X41" s="19"/>
      <c r="AA41" s="19"/>
      <c r="AB41" s="19"/>
    </row>
    <row r="42" spans="1:28">
      <c r="A42" s="61"/>
      <c r="B42" s="19"/>
      <c r="H42" s="19"/>
      <c r="I42" s="19"/>
      <c r="O42" s="19"/>
      <c r="Q42" s="19"/>
      <c r="R42" s="19"/>
      <c r="X42" s="19"/>
      <c r="AA42" s="19"/>
      <c r="AB42" s="19"/>
    </row>
    <row r="43" spans="1:28">
      <c r="A43" s="61"/>
      <c r="B43" s="19"/>
      <c r="H43" s="19"/>
      <c r="I43" s="19"/>
      <c r="O43" s="19"/>
      <c r="Q43" s="19"/>
      <c r="R43" s="19"/>
      <c r="X43" s="19"/>
      <c r="AA43" s="19"/>
      <c r="AB43" s="19"/>
    </row>
    <row r="44" spans="1:28">
      <c r="A44" s="61"/>
      <c r="B44" s="19"/>
      <c r="H44" s="19"/>
      <c r="I44" s="19"/>
      <c r="O44" s="19"/>
      <c r="Q44" s="19"/>
      <c r="R44" s="19"/>
      <c r="X44" s="19"/>
      <c r="AA44" s="19"/>
      <c r="AB44" s="19"/>
    </row>
    <row r="45" spans="1:28">
      <c r="A45" s="61"/>
      <c r="B45" s="19"/>
      <c r="H45" s="19"/>
      <c r="I45" s="19"/>
      <c r="O45" s="19"/>
      <c r="Q45" s="19"/>
      <c r="R45" s="19"/>
      <c r="X45" s="19"/>
      <c r="AA45" s="19"/>
      <c r="AB45" s="19"/>
    </row>
    <row r="46" spans="1:28">
      <c r="A46" s="61"/>
      <c r="B46" s="19"/>
      <c r="H46" s="19"/>
      <c r="I46" s="19"/>
      <c r="O46" s="19"/>
      <c r="Q46" s="19"/>
      <c r="R46" s="19"/>
      <c r="X46" s="19"/>
      <c r="AA46" s="19"/>
      <c r="AB46" s="19"/>
    </row>
    <row r="47" spans="1:28">
      <c r="A47" s="61"/>
      <c r="B47" s="19"/>
      <c r="H47" s="19"/>
      <c r="I47" s="19"/>
      <c r="O47" s="19"/>
      <c r="Q47" s="19"/>
      <c r="R47" s="19"/>
      <c r="X47" s="19"/>
      <c r="AA47" s="19"/>
      <c r="AB47" s="19"/>
    </row>
    <row r="48" spans="1:28">
      <c r="A48" s="61"/>
      <c r="B48" s="19"/>
      <c r="H48" s="19"/>
      <c r="I48" s="19"/>
      <c r="O48" s="19"/>
      <c r="Q48" s="19"/>
      <c r="R48" s="19"/>
      <c r="X48" s="19"/>
      <c r="AA48" s="19"/>
      <c r="AB48" s="19"/>
    </row>
    <row r="49" spans="1:28">
      <c r="A49" s="61"/>
      <c r="B49" s="19"/>
      <c r="H49" s="19"/>
      <c r="I49" s="19"/>
      <c r="O49" s="19"/>
      <c r="Q49" s="19"/>
      <c r="R49" s="19"/>
      <c r="X49" s="19"/>
      <c r="AA49" s="19"/>
      <c r="AB49" s="19"/>
    </row>
    <row r="50" spans="1:28">
      <c r="A50" s="61"/>
      <c r="B50" s="19"/>
      <c r="H50" s="19"/>
      <c r="I50" s="19"/>
      <c r="O50" s="19"/>
      <c r="Q50" s="19"/>
      <c r="R50" s="19"/>
      <c r="X50" s="19"/>
      <c r="AA50" s="19"/>
      <c r="AB50" s="19"/>
    </row>
    <row r="51" spans="1:28">
      <c r="A51" s="61"/>
      <c r="B51" s="19"/>
      <c r="H51" s="19"/>
      <c r="I51" s="19"/>
      <c r="O51" s="19"/>
      <c r="Q51" s="19"/>
      <c r="R51" s="19"/>
      <c r="X51" s="19"/>
      <c r="AA51" s="19"/>
      <c r="AB51" s="19"/>
    </row>
    <row r="52" spans="1:28">
      <c r="A52" s="61"/>
      <c r="B52" s="19"/>
      <c r="H52" s="19"/>
      <c r="I52" s="19"/>
      <c r="O52" s="19"/>
      <c r="Q52" s="19"/>
      <c r="R52" s="19"/>
      <c r="X52" s="19"/>
      <c r="AA52" s="19"/>
      <c r="AB52" s="19"/>
    </row>
    <row r="53" spans="1:28">
      <c r="A53" s="61"/>
      <c r="B53" s="19"/>
      <c r="H53" s="19"/>
      <c r="I53" s="19"/>
      <c r="O53" s="19"/>
      <c r="Q53" s="19"/>
      <c r="R53" s="19"/>
      <c r="X53" s="19"/>
      <c r="AA53" s="19"/>
      <c r="AB53" s="19"/>
    </row>
    <row r="54" spans="1:28">
      <c r="A54" s="61"/>
      <c r="B54" s="19"/>
      <c r="H54" s="19"/>
      <c r="I54" s="19"/>
      <c r="O54" s="19"/>
      <c r="Q54" s="19"/>
      <c r="R54" s="19"/>
      <c r="X54" s="19"/>
      <c r="AA54" s="19"/>
      <c r="AB54" s="19"/>
    </row>
    <row r="55" spans="1:28">
      <c r="A55" s="61"/>
      <c r="B55" s="19"/>
      <c r="H55" s="19"/>
      <c r="I55" s="19"/>
      <c r="O55" s="19"/>
      <c r="Q55" s="19"/>
      <c r="R55" s="19"/>
      <c r="X55" s="19"/>
      <c r="AA55" s="19"/>
      <c r="AB55" s="19"/>
    </row>
    <row r="56" spans="1:28">
      <c r="A56" s="61"/>
      <c r="B56" s="19"/>
      <c r="H56" s="19"/>
      <c r="I56" s="19"/>
      <c r="O56" s="19"/>
      <c r="Q56" s="19"/>
      <c r="R56" s="19"/>
      <c r="X56" s="19"/>
      <c r="AA56" s="19"/>
      <c r="AB56" s="19"/>
    </row>
    <row r="57" spans="1:28">
      <c r="A57" s="61"/>
      <c r="B57" s="19"/>
      <c r="H57" s="19"/>
      <c r="I57" s="19"/>
      <c r="O57" s="19"/>
      <c r="Q57" s="19"/>
      <c r="R57" s="19"/>
      <c r="X57" s="19"/>
      <c r="AA57" s="19"/>
      <c r="AB57" s="19"/>
    </row>
    <row r="58" spans="1:28">
      <c r="A58" s="61"/>
      <c r="B58" s="19"/>
      <c r="H58" s="19"/>
      <c r="I58" s="19"/>
      <c r="O58" s="19"/>
      <c r="Q58" s="19"/>
      <c r="R58" s="19"/>
      <c r="X58" s="19"/>
      <c r="AA58" s="19"/>
      <c r="AB58" s="19"/>
    </row>
    <row r="59" spans="1:28">
      <c r="A59" s="61"/>
      <c r="B59" s="19"/>
      <c r="H59" s="19"/>
      <c r="I59" s="19"/>
      <c r="O59" s="19"/>
      <c r="Q59" s="19"/>
      <c r="R59" s="19"/>
      <c r="X59" s="19"/>
      <c r="AA59" s="19"/>
      <c r="AB59" s="19"/>
    </row>
    <row r="60" spans="1:28">
      <c r="A60" s="61"/>
      <c r="B60" s="19"/>
      <c r="H60" s="19"/>
      <c r="I60" s="19"/>
      <c r="O60" s="19"/>
      <c r="Q60" s="19"/>
      <c r="R60" s="19"/>
      <c r="X60" s="19"/>
      <c r="AA60" s="19"/>
      <c r="AB60" s="19"/>
    </row>
    <row r="61" spans="1:28">
      <c r="A61" s="61"/>
      <c r="B61" s="19"/>
      <c r="H61" s="19"/>
      <c r="I61" s="19"/>
      <c r="O61" s="19"/>
      <c r="Q61" s="19"/>
      <c r="R61" s="19"/>
      <c r="X61" s="19"/>
      <c r="AA61" s="19"/>
      <c r="AB61" s="19"/>
    </row>
    <row r="62" spans="1:28">
      <c r="A62" s="61"/>
      <c r="B62" s="19"/>
      <c r="H62" s="19"/>
      <c r="I62" s="19"/>
      <c r="O62" s="19"/>
      <c r="Q62" s="19"/>
      <c r="R62" s="19"/>
      <c r="X62" s="19"/>
      <c r="AA62" s="19"/>
      <c r="AB62" s="19"/>
    </row>
    <row r="63" spans="1:28">
      <c r="A63" s="61"/>
      <c r="B63" s="19"/>
      <c r="H63" s="19"/>
      <c r="I63" s="19"/>
      <c r="O63" s="19"/>
      <c r="Q63" s="19"/>
      <c r="R63" s="19"/>
      <c r="X63" s="19"/>
      <c r="AA63" s="19"/>
      <c r="AB63" s="19"/>
    </row>
    <row r="64" spans="1:28">
      <c r="A64" s="61"/>
      <c r="B64" s="19"/>
      <c r="H64" s="19"/>
      <c r="I64" s="19"/>
      <c r="O64" s="19"/>
      <c r="Q64" s="19"/>
      <c r="R64" s="19"/>
      <c r="X64" s="19"/>
      <c r="AA64" s="19"/>
      <c r="AB64" s="19"/>
    </row>
    <row r="65" spans="1:28">
      <c r="A65" s="61"/>
      <c r="B65" s="19"/>
      <c r="H65" s="19"/>
      <c r="I65" s="19"/>
      <c r="O65" s="19"/>
      <c r="Q65" s="19"/>
      <c r="R65" s="19"/>
      <c r="X65" s="19"/>
      <c r="AA65" s="19"/>
      <c r="AB65" s="19"/>
    </row>
    <row r="66" spans="1:28">
      <c r="A66" s="61"/>
      <c r="B66" s="19"/>
      <c r="H66" s="19"/>
      <c r="I66" s="19"/>
      <c r="O66" s="19"/>
      <c r="Q66" s="19"/>
      <c r="R66" s="19"/>
      <c r="X66" s="19"/>
      <c r="AA66" s="19"/>
      <c r="AB66" s="19"/>
    </row>
    <row r="67" spans="1:28">
      <c r="A67" s="61"/>
      <c r="B67" s="19"/>
      <c r="H67" s="19"/>
      <c r="I67" s="19"/>
      <c r="O67" s="19"/>
      <c r="Q67" s="19"/>
      <c r="R67" s="19"/>
      <c r="X67" s="19"/>
      <c r="AA67" s="19"/>
      <c r="AB67" s="19"/>
    </row>
    <row r="68" spans="1:28">
      <c r="A68" s="61"/>
      <c r="B68" s="19"/>
      <c r="H68" s="19"/>
      <c r="I68" s="19"/>
      <c r="O68" s="19"/>
      <c r="Q68" s="19"/>
      <c r="R68" s="19"/>
      <c r="X68" s="19"/>
      <c r="AA68" s="19"/>
      <c r="AB68" s="19"/>
    </row>
    <row r="69" spans="1:28">
      <c r="A69" s="61"/>
      <c r="B69" s="19"/>
      <c r="H69" s="19"/>
      <c r="I69" s="19"/>
      <c r="O69" s="19"/>
      <c r="Q69" s="19"/>
      <c r="R69" s="19"/>
      <c r="X69" s="19"/>
      <c r="AA69" s="19"/>
      <c r="AB69" s="19"/>
    </row>
    <row r="70" spans="1:28">
      <c r="A70" s="61"/>
      <c r="B70" s="19"/>
      <c r="H70" s="19"/>
      <c r="I70" s="19"/>
      <c r="O70" s="19"/>
      <c r="Q70" s="19"/>
      <c r="R70" s="19"/>
      <c r="X70" s="19"/>
      <c r="AA70" s="19"/>
      <c r="AB70" s="19"/>
    </row>
    <row r="71" spans="1:28">
      <c r="A71" s="61"/>
      <c r="B71" s="19"/>
      <c r="H71" s="19"/>
      <c r="I71" s="19"/>
      <c r="O71" s="19"/>
      <c r="Q71" s="19"/>
      <c r="R71" s="19"/>
      <c r="X71" s="19"/>
      <c r="AA71" s="19"/>
      <c r="AB71" s="19"/>
    </row>
    <row r="72" spans="1:28">
      <c r="A72" s="61"/>
      <c r="B72" s="19"/>
      <c r="H72" s="19"/>
      <c r="I72" s="19"/>
      <c r="O72" s="19"/>
      <c r="Q72" s="19"/>
      <c r="R72" s="19"/>
      <c r="X72" s="19"/>
      <c r="AA72" s="19"/>
      <c r="AB72" s="19"/>
    </row>
    <row r="73" spans="1:28">
      <c r="A73" s="61"/>
      <c r="B73" s="19"/>
      <c r="H73" s="19"/>
      <c r="I73" s="19"/>
      <c r="O73" s="19"/>
      <c r="Q73" s="19"/>
      <c r="R73" s="19"/>
      <c r="X73" s="19"/>
      <c r="AA73" s="19"/>
      <c r="AB73" s="19"/>
    </row>
    <row r="74" spans="1:28">
      <c r="A74" s="61"/>
      <c r="B74" s="19"/>
      <c r="H74" s="19"/>
      <c r="I74" s="19"/>
      <c r="O74" s="19"/>
      <c r="Q74" s="19"/>
      <c r="R74" s="19"/>
      <c r="X74" s="19"/>
      <c r="AA74" s="19"/>
      <c r="AB74" s="19"/>
    </row>
    <row r="75" spans="1:28">
      <c r="A75" s="61"/>
      <c r="B75" s="19"/>
      <c r="H75" s="19"/>
      <c r="I75" s="19"/>
      <c r="O75" s="19"/>
      <c r="Q75" s="19"/>
      <c r="R75" s="19"/>
      <c r="X75" s="19"/>
      <c r="AA75" s="19"/>
      <c r="AB75" s="19"/>
    </row>
    <row r="76" spans="1:28">
      <c r="A76" s="61"/>
      <c r="B76" s="19"/>
      <c r="H76" s="19"/>
      <c r="I76" s="19"/>
      <c r="O76" s="19"/>
      <c r="Q76" s="19"/>
      <c r="R76" s="19"/>
      <c r="X76" s="19"/>
      <c r="AA76" s="19"/>
      <c r="AB76" s="19"/>
    </row>
    <row r="77" spans="1:28">
      <c r="A77" s="61"/>
      <c r="B77" s="19"/>
      <c r="H77" s="19"/>
      <c r="I77" s="19"/>
      <c r="O77" s="19"/>
      <c r="Q77" s="19"/>
      <c r="R77" s="19"/>
      <c r="X77" s="19"/>
      <c r="AA77" s="19"/>
      <c r="AB77" s="19"/>
    </row>
    <row r="78" spans="1:28">
      <c r="A78" s="61"/>
      <c r="B78" s="19"/>
      <c r="H78" s="19"/>
      <c r="I78" s="19"/>
      <c r="O78" s="19"/>
      <c r="Q78" s="19"/>
      <c r="R78" s="19"/>
      <c r="X78" s="19"/>
      <c r="AA78" s="19"/>
      <c r="AB78" s="19"/>
    </row>
    <row r="79" spans="1:28">
      <c r="A79" s="61"/>
      <c r="B79" s="19"/>
      <c r="H79" s="19"/>
      <c r="I79" s="19"/>
      <c r="O79" s="19"/>
      <c r="Q79" s="19"/>
      <c r="R79" s="19"/>
      <c r="X79" s="19"/>
      <c r="AA79" s="19"/>
      <c r="AB79" s="19"/>
    </row>
    <row r="80" spans="1:28">
      <c r="A80" s="61"/>
      <c r="B80" s="19"/>
      <c r="H80" s="19"/>
      <c r="I80" s="19"/>
      <c r="O80" s="19"/>
      <c r="Q80" s="19"/>
      <c r="R80" s="19"/>
      <c r="X80" s="19"/>
      <c r="AA80" s="19"/>
      <c r="AB80" s="19"/>
    </row>
    <row r="81" spans="1:28">
      <c r="A81" s="61"/>
      <c r="B81" s="19"/>
      <c r="H81" s="19"/>
      <c r="I81" s="19"/>
      <c r="O81" s="19"/>
      <c r="Q81" s="19"/>
      <c r="R81" s="19"/>
      <c r="X81" s="19"/>
      <c r="AA81" s="19"/>
      <c r="AB81" s="19"/>
    </row>
    <row r="82" spans="1:28">
      <c r="A82" s="61"/>
      <c r="B82" s="19"/>
      <c r="H82" s="19"/>
      <c r="I82" s="19"/>
      <c r="O82" s="19"/>
      <c r="Q82" s="19"/>
      <c r="R82" s="19"/>
      <c r="X82" s="19"/>
      <c r="AA82" s="19"/>
      <c r="AB82" s="19"/>
    </row>
    <row r="83" spans="1:28">
      <c r="A83" s="61"/>
      <c r="B83" s="19"/>
      <c r="H83" s="19"/>
      <c r="I83" s="19"/>
      <c r="O83" s="19"/>
      <c r="Q83" s="19"/>
      <c r="R83" s="19"/>
      <c r="X83" s="19"/>
      <c r="AA83" s="19"/>
      <c r="AB83" s="19"/>
    </row>
    <row r="84" spans="1:28">
      <c r="A84" s="61"/>
      <c r="B84" s="19"/>
      <c r="H84" s="19"/>
      <c r="I84" s="19"/>
      <c r="O84" s="19"/>
      <c r="Q84" s="19"/>
      <c r="R84" s="19"/>
      <c r="X84" s="19"/>
      <c r="AA84" s="19"/>
      <c r="AB84" s="19"/>
    </row>
    <row r="85" spans="1:28">
      <c r="A85" s="61"/>
      <c r="B85" s="19"/>
      <c r="H85" s="19"/>
      <c r="I85" s="19"/>
      <c r="O85" s="19"/>
      <c r="Q85" s="19"/>
      <c r="R85" s="19"/>
      <c r="X85" s="19"/>
      <c r="AA85" s="19"/>
      <c r="AB85" s="19"/>
    </row>
    <row r="86" spans="1:28">
      <c r="A86" s="61"/>
      <c r="B86" s="19"/>
      <c r="H86" s="19"/>
      <c r="I86" s="19"/>
      <c r="O86" s="19"/>
      <c r="Q86" s="19"/>
      <c r="R86" s="19"/>
      <c r="X86" s="19"/>
      <c r="AA86" s="19"/>
      <c r="AB86" s="19"/>
    </row>
    <row r="87" spans="1:28">
      <c r="A87" s="61"/>
      <c r="B87" s="19"/>
      <c r="H87" s="19"/>
      <c r="I87" s="19"/>
      <c r="O87" s="19"/>
      <c r="Q87" s="19"/>
      <c r="R87" s="19"/>
      <c r="X87" s="19"/>
      <c r="AA87" s="19"/>
      <c r="AB87" s="19"/>
    </row>
    <row r="88" spans="1:28">
      <c r="A88" s="61"/>
      <c r="B88" s="19"/>
      <c r="H88" s="19"/>
      <c r="I88" s="19"/>
      <c r="O88" s="19"/>
      <c r="Q88" s="19"/>
      <c r="R88" s="19"/>
      <c r="X88" s="19"/>
      <c r="AA88" s="19"/>
      <c r="AB88" s="19"/>
    </row>
    <row r="89" spans="1:28">
      <c r="A89" s="61"/>
      <c r="B89" s="19"/>
      <c r="H89" s="19"/>
      <c r="I89" s="19"/>
      <c r="O89" s="19"/>
      <c r="Q89" s="19"/>
      <c r="R89" s="19"/>
      <c r="X89" s="19"/>
      <c r="AA89" s="19"/>
      <c r="AB89" s="19"/>
    </row>
    <row r="90" spans="1:28">
      <c r="A90" s="61"/>
      <c r="B90" s="19"/>
      <c r="H90" s="19"/>
      <c r="I90" s="19"/>
      <c r="O90" s="19"/>
      <c r="Q90" s="19"/>
      <c r="R90" s="19"/>
      <c r="X90" s="19"/>
      <c r="AA90" s="19"/>
      <c r="AB90" s="19"/>
    </row>
    <row r="91" spans="1:28">
      <c r="A91" s="61"/>
      <c r="B91" s="19"/>
      <c r="H91" s="19"/>
      <c r="I91" s="19"/>
      <c r="O91" s="19"/>
      <c r="Q91" s="19"/>
      <c r="R91" s="19"/>
      <c r="X91" s="19"/>
      <c r="AA91" s="19"/>
      <c r="AB91" s="19"/>
    </row>
    <row r="92" spans="1:28">
      <c r="A92" s="61"/>
      <c r="B92" s="19"/>
      <c r="H92" s="19"/>
      <c r="I92" s="19"/>
      <c r="O92" s="19"/>
      <c r="Q92" s="19"/>
      <c r="R92" s="19"/>
      <c r="X92" s="19"/>
      <c r="AA92" s="19"/>
      <c r="AB92" s="19"/>
    </row>
    <row r="93" spans="1:28">
      <c r="A93" s="61"/>
      <c r="B93" s="19"/>
      <c r="H93" s="19"/>
      <c r="I93" s="19"/>
      <c r="O93" s="19"/>
      <c r="Q93" s="19"/>
      <c r="R93" s="19"/>
      <c r="X93" s="19"/>
      <c r="AA93" s="19"/>
      <c r="AB93" s="19"/>
    </row>
    <row r="94" spans="1:28">
      <c r="A94" s="61"/>
      <c r="B94" s="19"/>
      <c r="H94" s="19"/>
      <c r="I94" s="19"/>
      <c r="O94" s="19"/>
      <c r="Q94" s="19"/>
      <c r="R94" s="19"/>
      <c r="X94" s="19"/>
      <c r="AA94" s="19"/>
      <c r="AB94" s="19"/>
    </row>
    <row r="95" spans="1:28">
      <c r="A95" s="61"/>
      <c r="B95" s="19"/>
      <c r="H95" s="19"/>
      <c r="I95" s="19"/>
      <c r="O95" s="19"/>
      <c r="Q95" s="19"/>
      <c r="R95" s="19"/>
      <c r="X95" s="19"/>
      <c r="AA95" s="19"/>
      <c r="AB95" s="19"/>
    </row>
    <row r="96" spans="1:28">
      <c r="A96" s="61"/>
      <c r="B96" s="19"/>
      <c r="H96" s="19"/>
      <c r="I96" s="19"/>
      <c r="O96" s="19"/>
      <c r="Q96" s="19"/>
      <c r="R96" s="19"/>
      <c r="X96" s="19"/>
      <c r="AA96" s="19"/>
      <c r="AB96" s="19"/>
    </row>
    <row r="97" spans="1:28">
      <c r="A97" s="61"/>
      <c r="B97" s="19"/>
      <c r="H97" s="19"/>
      <c r="I97" s="19"/>
      <c r="O97" s="19"/>
      <c r="Q97" s="19"/>
      <c r="R97" s="19"/>
      <c r="X97" s="19"/>
      <c r="AA97" s="19"/>
      <c r="AB97" s="19"/>
    </row>
    <row r="98" spans="1:28">
      <c r="A98" s="61"/>
      <c r="B98" s="19"/>
      <c r="H98" s="19"/>
      <c r="I98" s="19"/>
      <c r="O98" s="19"/>
      <c r="Q98" s="19"/>
      <c r="R98" s="19"/>
      <c r="X98" s="19"/>
      <c r="AA98" s="19"/>
      <c r="AB98" s="19"/>
    </row>
    <row r="99" spans="1:28">
      <c r="A99" s="61"/>
      <c r="B99" s="19"/>
      <c r="H99" s="19"/>
      <c r="I99" s="19"/>
      <c r="O99" s="19"/>
      <c r="Q99" s="19"/>
      <c r="R99" s="19"/>
      <c r="X99" s="19"/>
      <c r="AA99" s="19"/>
      <c r="AB99" s="19"/>
    </row>
    <row r="100" spans="1:28">
      <c r="A100" s="61"/>
      <c r="B100" s="19"/>
      <c r="H100" s="19"/>
      <c r="I100" s="19"/>
      <c r="O100" s="19"/>
      <c r="Q100" s="19"/>
      <c r="R100" s="19"/>
      <c r="X100" s="19"/>
      <c r="AA100" s="19"/>
      <c r="AB100" s="19"/>
    </row>
    <row r="101" spans="1:28">
      <c r="A101" s="61"/>
      <c r="B101" s="19"/>
      <c r="H101" s="19"/>
      <c r="I101" s="19"/>
      <c r="O101" s="19"/>
      <c r="Q101" s="19"/>
      <c r="R101" s="19"/>
      <c r="X101" s="19"/>
      <c r="AA101" s="19"/>
      <c r="AB101" s="19"/>
    </row>
    <row r="102" spans="1:28">
      <c r="A102" s="61"/>
      <c r="B102" s="19"/>
      <c r="H102" s="19"/>
      <c r="I102" s="19"/>
      <c r="O102" s="19"/>
      <c r="Q102" s="19"/>
      <c r="R102" s="19"/>
      <c r="X102" s="19"/>
      <c r="AA102" s="19"/>
      <c r="AB102" s="19"/>
    </row>
    <row r="103" spans="1:28">
      <c r="A103" s="61"/>
      <c r="B103" s="19"/>
      <c r="H103" s="19"/>
      <c r="I103" s="19"/>
      <c r="O103" s="19"/>
      <c r="Q103" s="19"/>
      <c r="R103" s="19"/>
      <c r="X103" s="19"/>
      <c r="AA103" s="19"/>
      <c r="AB103" s="19"/>
    </row>
  </sheetData>
  <mergeCells count="1">
    <mergeCell ref="F6:J6"/>
  </mergeCells>
  <dataValidations count="3">
    <dataValidation type="time" allowBlank="1" showInputMessage="1" showErrorMessage="1" errorTitle="Invalid data" error="Please input time" sqref="F11:F18">
      <formula1>0</formula1>
      <formula2>0.999988425925926</formula2>
    </dataValidation>
    <dataValidation type="list" allowBlank="1" showInputMessage="1" showErrorMessage="1" sqref="E5">
      <formula1>"Provisional,Official,Final"</formula1>
    </dataValidation>
    <dataValidation allowBlank="1" showInputMessage="1" showErrorMessage="1" errorTitle="Invalid data" error="Specify hh:mm:ss or hh:mm" sqref="E3 E6:G6 K4 D9:D10 E9:G9 E11:E18"/>
  </dataValidations>
  <pageMargins left="0.7" right="0.7" top="0.75" bottom="0.75" header="0.3" footer="0.3"/>
  <pageSetup paperSize="9" scale="80" orientation="landscape" r:id="rId1"/>
  <colBreaks count="1" manualBreakCount="1">
    <brk id="12" max="1048575" man="1"/>
  </colBreaks>
  <legacyDrawing r:id="rId2"/>
  <oleObjects>
    <oleObject progId="Word.Picture.8" shapeId="90113" r:id="rId3"/>
    <oleObject progId="Word.Picture.8" shapeId="90114" r:id="rId4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CT86"/>
  <sheetViews>
    <sheetView view="pageBreakPreview" zoomScale="60" zoomScaleNormal="100" workbookViewId="0">
      <selection activeCell="A14" sqref="A14:XFD14"/>
    </sheetView>
  </sheetViews>
  <sheetFormatPr defaultColWidth="11.42578125" defaultRowHeight="12.75"/>
  <cols>
    <col min="1" max="1" width="5.28515625" style="20" customWidth="1"/>
    <col min="2" max="2" width="15.28515625" style="20" bestFit="1" customWidth="1"/>
    <col min="3" max="3" width="40" style="19" bestFit="1" customWidth="1"/>
    <col min="4" max="4" width="11.85546875" style="20" customWidth="1"/>
    <col min="5" max="6" width="11.85546875" style="19" customWidth="1"/>
    <col min="7" max="7" width="10.85546875" style="81" customWidth="1"/>
    <col min="8" max="8" width="11" style="19" customWidth="1"/>
    <col min="9" max="9" width="16" style="19" customWidth="1"/>
    <col min="10" max="10" width="11.85546875" style="19" customWidth="1"/>
    <col min="11" max="11" width="14.7109375" style="19" customWidth="1"/>
    <col min="12" max="12" width="15" style="19" bestFit="1" customWidth="1"/>
    <col min="13" max="13" width="9.140625" style="120" customWidth="1"/>
    <col min="14" max="14" width="9" style="19" bestFit="1" customWidth="1"/>
    <col min="15" max="15" width="6.28515625" style="94" customWidth="1"/>
    <col min="16" max="16" width="6.28515625" style="93" customWidth="1"/>
    <col min="17" max="21" width="3.5703125" style="19" customWidth="1"/>
    <col min="22" max="22" width="7" style="20" bestFit="1" customWidth="1"/>
    <col min="23" max="23" width="6.7109375" style="19" bestFit="1" customWidth="1"/>
    <col min="24" max="24" width="6.7109375" style="19" customWidth="1"/>
    <col min="25" max="25" width="7" style="20" bestFit="1" customWidth="1"/>
    <col min="26" max="26" width="7.140625" style="20" bestFit="1" customWidth="1"/>
    <col min="27" max="27" width="7" style="19" bestFit="1" customWidth="1"/>
    <col min="28" max="28" width="5.140625" style="19" customWidth="1"/>
    <col min="29" max="29" width="8.140625" style="19" customWidth="1"/>
    <col min="30" max="30" width="5.140625" style="19" customWidth="1"/>
    <col min="31" max="35" width="5.5703125" style="19" customWidth="1"/>
    <col min="36" max="36" width="7.5703125" style="19" customWidth="1"/>
    <col min="37" max="37" width="6.140625" style="19" customWidth="1"/>
    <col min="38" max="38" width="4.42578125" style="19" customWidth="1"/>
    <col min="39" max="39" width="21.42578125" style="19" customWidth="1"/>
    <col min="40" max="41" width="5.140625" style="19" customWidth="1"/>
    <col min="42" max="42" width="7" style="19" bestFit="1" customWidth="1"/>
    <col min="43" max="43" width="7.140625" style="19" bestFit="1" customWidth="1"/>
    <col min="44" max="44" width="9.140625" style="19" customWidth="1"/>
    <col min="45" max="45" width="6.140625" style="19" bestFit="1" customWidth="1"/>
    <col min="46" max="46" width="7" style="19" bestFit="1" customWidth="1"/>
    <col min="47" max="47" width="5" style="19" bestFit="1" customWidth="1"/>
    <col min="48" max="48" width="6.140625" style="19" bestFit="1" customWidth="1"/>
    <col min="49" max="49" width="7" style="19" bestFit="1" customWidth="1"/>
    <col min="50" max="50" width="5" style="19" bestFit="1" customWidth="1"/>
    <col min="51" max="51" width="6.140625" style="19" bestFit="1" customWidth="1"/>
    <col min="52" max="52" width="7" style="19" bestFit="1" customWidth="1"/>
    <col min="53" max="53" width="5" style="19" bestFit="1" customWidth="1"/>
    <col min="54" max="54" width="6.140625" style="19" bestFit="1" customWidth="1"/>
    <col min="55" max="55" width="7" style="19" bestFit="1" customWidth="1"/>
    <col min="56" max="56" width="5" style="19" bestFit="1" customWidth="1"/>
    <col min="57" max="57" width="6.140625" style="19" bestFit="1" customWidth="1"/>
    <col min="58" max="58" width="7" style="19" bestFit="1" customWidth="1"/>
    <col min="59" max="59" width="6" style="19" bestFit="1" customWidth="1"/>
    <col min="60" max="60" width="6.140625" style="19" bestFit="1" customWidth="1"/>
    <col min="61" max="61" width="7" style="19" bestFit="1" customWidth="1"/>
    <col min="62" max="62" width="5" style="19" bestFit="1" customWidth="1"/>
    <col min="63" max="63" width="6.140625" style="19" bestFit="1" customWidth="1"/>
    <col min="64" max="64" width="7" style="19" bestFit="1" customWidth="1"/>
    <col min="65" max="65" width="5" style="19" bestFit="1" customWidth="1"/>
    <col min="66" max="66" width="6.140625" style="19" bestFit="1" customWidth="1"/>
    <col min="67" max="67" width="7" style="19" bestFit="1" customWidth="1"/>
    <col min="68" max="68" width="5" style="19" bestFit="1" customWidth="1"/>
    <col min="69" max="69" width="6.140625" style="19" bestFit="1" customWidth="1"/>
    <col min="70" max="70" width="7" style="19" bestFit="1" customWidth="1"/>
    <col min="71" max="71" width="5" style="19" bestFit="1" customWidth="1"/>
    <col min="72" max="72" width="6.140625" style="19" bestFit="1" customWidth="1"/>
    <col min="73" max="73" width="7" style="19" bestFit="1" customWidth="1"/>
    <col min="74" max="74" width="5" style="19" bestFit="1" customWidth="1"/>
    <col min="75" max="75" width="6.140625" style="19" bestFit="1" customWidth="1"/>
    <col min="76" max="76" width="7" style="19" bestFit="1" customWidth="1"/>
    <col min="77" max="77" width="5" style="19" bestFit="1" customWidth="1"/>
    <col min="78" max="78" width="6.140625" style="19" bestFit="1" customWidth="1"/>
    <col min="79" max="79" width="7" style="19" bestFit="1" customWidth="1"/>
    <col min="80" max="80" width="5" style="19" bestFit="1" customWidth="1"/>
    <col min="81" max="81" width="6.140625" style="19" bestFit="1" customWidth="1"/>
    <col min="82" max="82" width="7" style="19" bestFit="1" customWidth="1"/>
    <col min="83" max="83" width="5" style="19" bestFit="1" customWidth="1"/>
    <col min="84" max="84" width="6.140625" style="19" bestFit="1" customWidth="1"/>
    <col min="85" max="85" width="7" style="19" bestFit="1" customWidth="1"/>
    <col min="86" max="86" width="6" style="19" bestFit="1" customWidth="1"/>
    <col min="87" max="87" width="6.140625" style="19" bestFit="1" customWidth="1"/>
    <col min="88" max="88" width="7" style="19" bestFit="1" customWidth="1"/>
    <col min="89" max="89" width="6" style="19" bestFit="1" customWidth="1"/>
    <col min="90" max="90" width="6.140625" style="19" bestFit="1" customWidth="1"/>
    <col min="91" max="91" width="7" style="19" bestFit="1" customWidth="1"/>
    <col min="92" max="92" width="5" style="19" bestFit="1" customWidth="1"/>
    <col min="93" max="93" width="6.140625" style="19" bestFit="1" customWidth="1"/>
    <col min="94" max="94" width="7" style="19" bestFit="1" customWidth="1"/>
    <col min="95" max="95" width="6" style="19" bestFit="1" customWidth="1"/>
    <col min="96" max="96" width="6.140625" style="19" bestFit="1" customWidth="1"/>
    <col min="97" max="97" width="7" style="19" bestFit="1" customWidth="1"/>
    <col min="98" max="98" width="5" style="19" bestFit="1" customWidth="1"/>
    <col min="99" max="99" width="6.140625" style="19" bestFit="1" customWidth="1"/>
    <col min="100" max="100" width="7" style="19" bestFit="1" customWidth="1"/>
    <col min="101" max="101" width="5" style="19" bestFit="1" customWidth="1"/>
    <col min="102" max="102" width="6.140625" style="19" bestFit="1" customWidth="1"/>
    <col min="103" max="103" width="7" style="19" bestFit="1" customWidth="1"/>
    <col min="104" max="104" width="6" style="19" bestFit="1" customWidth="1"/>
    <col min="105" max="105" width="6.140625" style="19" bestFit="1" customWidth="1"/>
    <col min="106" max="106" width="7" style="19" bestFit="1" customWidth="1"/>
    <col min="107" max="16384" width="11.42578125" style="19"/>
  </cols>
  <sheetData>
    <row r="1" spans="1:98">
      <c r="D1" s="292">
        <f>MAX(D11:D29)</f>
        <v>0.6796875</v>
      </c>
      <c r="E1" s="93"/>
      <c r="F1" s="93"/>
      <c r="G1" s="121">
        <v>250</v>
      </c>
      <c r="H1" s="93"/>
      <c r="I1" s="303">
        <f>MAX(I11:I35)</f>
        <v>67.760000000000005</v>
      </c>
      <c r="J1" s="93"/>
      <c r="K1" s="292">
        <f>MAX(K11:K23)</f>
        <v>100.04</v>
      </c>
      <c r="M1" s="302">
        <f>MAX(M11:M23)</f>
        <v>963</v>
      </c>
      <c r="N1" s="94"/>
      <c r="O1" s="95"/>
      <c r="P1" s="19"/>
      <c r="U1" s="20"/>
      <c r="V1" s="19"/>
      <c r="X1" s="20"/>
      <c r="Z1" s="93"/>
      <c r="AB1" s="93"/>
      <c r="AG1" s="93"/>
      <c r="AM1" s="93"/>
    </row>
    <row r="2" spans="1:98">
      <c r="A2" s="20">
        <f>MATCH("Final",9:9,0)</f>
        <v>16</v>
      </c>
      <c r="D2" s="96"/>
      <c r="E2" s="97"/>
      <c r="F2" s="97"/>
      <c r="G2" s="122"/>
      <c r="H2" s="97"/>
      <c r="J2" s="98"/>
      <c r="M2" s="19"/>
      <c r="N2" s="94"/>
      <c r="O2" s="93"/>
      <c r="P2" s="19"/>
      <c r="U2" s="20"/>
      <c r="V2" s="19"/>
      <c r="X2" s="20"/>
      <c r="Z2" s="19"/>
    </row>
    <row r="3" spans="1:98" ht="24.75" customHeight="1">
      <c r="A3" s="49" t="s">
        <v>187</v>
      </c>
      <c r="B3" s="54"/>
      <c r="D3" s="91" t="s">
        <v>25</v>
      </c>
      <c r="H3" s="99"/>
      <c r="I3" s="30"/>
      <c r="J3" s="50"/>
      <c r="K3" s="100"/>
      <c r="L3" s="101"/>
      <c r="M3" s="101"/>
      <c r="N3" s="94"/>
      <c r="O3" s="93"/>
      <c r="P3" s="20"/>
      <c r="U3" s="20"/>
      <c r="V3" s="19"/>
      <c r="X3" s="20"/>
      <c r="Z3" s="19"/>
      <c r="AI3" s="20"/>
    </row>
    <row r="4" spans="1:98" ht="15.75">
      <c r="A4" s="49" t="s">
        <v>188</v>
      </c>
      <c r="E4" s="6"/>
      <c r="F4" s="102"/>
      <c r="G4" s="123"/>
      <c r="I4" s="18" t="s">
        <v>72</v>
      </c>
      <c r="J4" s="51"/>
      <c r="L4" s="101"/>
      <c r="M4" s="101"/>
      <c r="N4" s="94"/>
      <c r="O4" s="93"/>
      <c r="P4" s="20"/>
      <c r="U4" s="20"/>
      <c r="V4" s="19"/>
      <c r="X4" s="20"/>
      <c r="Z4" s="19"/>
      <c r="AI4" s="20"/>
    </row>
    <row r="5" spans="1:98" ht="15.75">
      <c r="A5" s="49" t="s">
        <v>162</v>
      </c>
      <c r="B5" s="54"/>
      <c r="D5" s="19"/>
      <c r="E5" s="52" t="s">
        <v>16</v>
      </c>
      <c r="F5" s="49" t="s">
        <v>29</v>
      </c>
      <c r="G5" s="124"/>
      <c r="H5" s="20"/>
      <c r="I5" s="30"/>
      <c r="J5" s="30"/>
      <c r="K5" s="30"/>
      <c r="L5" s="21"/>
      <c r="M5" s="21"/>
      <c r="N5" s="94"/>
      <c r="O5" s="93"/>
      <c r="P5" s="20"/>
      <c r="U5" s="20"/>
      <c r="V5" s="19"/>
      <c r="X5" s="20"/>
      <c r="Z5" s="19"/>
      <c r="AI5" s="20"/>
    </row>
    <row r="6" spans="1:98">
      <c r="A6" s="1"/>
      <c r="B6" s="54"/>
      <c r="D6" s="19"/>
      <c r="E6" s="18" t="s">
        <v>27</v>
      </c>
      <c r="F6" s="315">
        <f ca="1">General!E8</f>
        <v>41494.655080439814</v>
      </c>
      <c r="G6" s="315"/>
      <c r="H6" s="315"/>
      <c r="I6" s="315"/>
      <c r="J6" s="315"/>
      <c r="K6" s="315"/>
      <c r="L6" s="315"/>
      <c r="M6" s="315"/>
      <c r="N6" s="315"/>
      <c r="Q6" s="20"/>
    </row>
    <row r="7" spans="1:98">
      <c r="D7" s="21"/>
      <c r="E7" s="21"/>
      <c r="F7" s="103"/>
      <c r="G7" s="125"/>
      <c r="H7" s="103"/>
      <c r="I7" s="21"/>
      <c r="L7" s="20"/>
      <c r="M7" s="20"/>
      <c r="O7" s="19"/>
      <c r="P7" s="19"/>
      <c r="V7" s="19"/>
      <c r="Y7" s="19"/>
      <c r="Z7" s="19"/>
    </row>
    <row r="8" spans="1:98">
      <c r="D8"/>
      <c r="E8"/>
      <c r="F8" s="20"/>
      <c r="G8" s="20"/>
      <c r="M8" s="19"/>
      <c r="O8" s="19"/>
      <c r="P8" s="19"/>
      <c r="V8" s="19"/>
      <c r="Y8" s="19"/>
      <c r="Z8" s="19"/>
    </row>
    <row r="9" spans="1:98" s="29" customFormat="1">
      <c r="A9" s="16" t="s">
        <v>6</v>
      </c>
      <c r="B9" s="16" t="s">
        <v>4</v>
      </c>
      <c r="C9" s="291" t="s">
        <v>7</v>
      </c>
      <c r="D9" s="291" t="s">
        <v>204</v>
      </c>
      <c r="E9" s="291" t="s">
        <v>205</v>
      </c>
      <c r="F9" s="258" t="s">
        <v>143</v>
      </c>
      <c r="G9" s="291" t="s">
        <v>206</v>
      </c>
      <c r="H9" s="291" t="s">
        <v>207</v>
      </c>
      <c r="I9" s="291" t="s">
        <v>208</v>
      </c>
      <c r="J9" s="291" t="s">
        <v>209</v>
      </c>
      <c r="K9" s="281" t="s">
        <v>189</v>
      </c>
      <c r="L9" s="281" t="s">
        <v>210</v>
      </c>
      <c r="M9" s="258" t="s">
        <v>211</v>
      </c>
      <c r="N9" s="281" t="s">
        <v>67</v>
      </c>
      <c r="O9" s="277" t="s">
        <v>31</v>
      </c>
      <c r="P9" s="271" t="s">
        <v>0</v>
      </c>
      <c r="Q9" s="281" t="s">
        <v>1</v>
      </c>
      <c r="R9" s="23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22"/>
      <c r="AF9" s="9"/>
      <c r="AG9" s="9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</row>
    <row r="10" spans="1:98">
      <c r="A10" s="24"/>
      <c r="B10" s="24"/>
      <c r="C10" s="24"/>
      <c r="D10" s="298"/>
      <c r="E10" s="298"/>
      <c r="F10" s="298"/>
      <c r="G10" s="298"/>
      <c r="H10" s="298"/>
      <c r="I10" s="298"/>
      <c r="J10" s="33"/>
      <c r="K10"/>
      <c r="L10" s="111"/>
      <c r="M10" s="19"/>
      <c r="N10" s="111"/>
      <c r="O10" s="110"/>
      <c r="P10" s="127"/>
      <c r="Q10" s="111"/>
      <c r="R10" s="24"/>
      <c r="S10" s="24"/>
      <c r="V10" s="19"/>
      <c r="W10" s="24"/>
      <c r="X10" s="24"/>
      <c r="Y10" s="24"/>
      <c r="Z10" s="24"/>
      <c r="AA10" s="24"/>
      <c r="AB10" s="24"/>
      <c r="AD10" s="25"/>
      <c r="AE10" s="26"/>
      <c r="AF10" s="24"/>
      <c r="AG10" s="24"/>
    </row>
    <row r="11" spans="1:98" s="211" customFormat="1">
      <c r="A11" s="245">
        <v>301</v>
      </c>
      <c r="B11" s="212" t="str">
        <f>IF(ISBLANK(A11),"",VLOOKUP(A11,piloci!B1:C17,2,0))</f>
        <v>POLSKA</v>
      </c>
      <c r="C11" s="213" t="str">
        <f>IF(ISBLANK(A11),"",VLOOKUP(A11,piloci!B9:D25,3,0))</f>
        <v>BÓGDAŁ DARIUSZ / GĘBAŁA BARBARA</v>
      </c>
      <c r="D11" s="269">
        <v>0.6796875</v>
      </c>
      <c r="E11" s="269">
        <v>0.68281249999999993</v>
      </c>
      <c r="F11" s="299">
        <f t="shared" ref="F11:F17" si="0">IF(AND(ISNUMBER(D11),ISNUMBER(E11)),E11-D11,"")</f>
        <v>3.1249999999999334E-3</v>
      </c>
      <c r="G11" s="260">
        <f>IF(ISNUMBER(F11),ROUNDDOWN(F11*24*3600,1),"")</f>
        <v>269.89999999999998</v>
      </c>
      <c r="H11" s="304">
        <v>4472</v>
      </c>
      <c r="I11" s="300">
        <f>ROUND((H11/1000)/(G11/3600),2)</f>
        <v>59.65</v>
      </c>
      <c r="J11" s="264">
        <f t="shared" ref="J11:J18" si="1">ROUND((I11/$I$1)*300,0)</f>
        <v>264</v>
      </c>
      <c r="K11" s="293">
        <v>9.65</v>
      </c>
      <c r="L11" s="264">
        <f>ROUND((K11/$K$1)*700,0)</f>
        <v>68</v>
      </c>
      <c r="M11" s="301">
        <f>J11+L11</f>
        <v>332</v>
      </c>
      <c r="N11" s="264">
        <f>(M11/$M$1)*1000</f>
        <v>344.75597092419525</v>
      </c>
      <c r="O11" s="265"/>
      <c r="P11" s="266">
        <f>IF(ISBLANK(N11),0,IF(O11&gt;1,IF(N11-O11&lt;0,0,N11-O11),ROUND(N11*(1-O11),0)))</f>
        <v>345</v>
      </c>
      <c r="Q11" s="258">
        <f t="shared" ref="Q11:Q18" ca="1" si="2">RANK(P11,OFFSET(P$11,0,0,Npil,1),0)</f>
        <v>7</v>
      </c>
      <c r="R11" s="231"/>
    </row>
    <row r="12" spans="1:98" s="211" customFormat="1">
      <c r="A12" s="245">
        <v>302</v>
      </c>
      <c r="B12" s="212" t="str">
        <f>IF(ISBLANK(A12),"",VLOOKUP(A12,piloci!B2:C18,2,0))</f>
        <v>POLSKA</v>
      </c>
      <c r="C12" s="213" t="str">
        <f>IF(ISBLANK(A12),"",VLOOKUP(A12,piloci!B10:D26,3,0))</f>
        <v>BARCZYŃSKI MAREK/BARA VIOLETTA</v>
      </c>
      <c r="D12" s="269">
        <v>0.65413194444444445</v>
      </c>
      <c r="E12" s="269">
        <v>0.65784722222222225</v>
      </c>
      <c r="F12" s="299">
        <f t="shared" si="0"/>
        <v>3.7152777777778034E-3</v>
      </c>
      <c r="G12" s="260">
        <f t="shared" ref="G12:G17" si="3">IF(ISNUMBER(F12),ROUNDDOWN(F12*24*3600,1),"")</f>
        <v>321</v>
      </c>
      <c r="H12" s="304">
        <v>5398</v>
      </c>
      <c r="I12" s="300">
        <f t="shared" ref="I12:I17" si="4">ROUND((H12/1000)/(G12/3600),2)</f>
        <v>60.54</v>
      </c>
      <c r="J12" s="264">
        <f t="shared" si="1"/>
        <v>268</v>
      </c>
      <c r="K12" s="293">
        <v>26.16</v>
      </c>
      <c r="L12" s="264">
        <f t="shared" ref="L12:L18" si="5">ROUND((K12/$K$1)*700,0)</f>
        <v>183</v>
      </c>
      <c r="M12" s="301">
        <f t="shared" ref="M12:M18" si="6">J12+L12</f>
        <v>451</v>
      </c>
      <c r="N12" s="264">
        <f t="shared" ref="N12:N18" si="7">(M12/$M$1)*1000</f>
        <v>468.3281412253375</v>
      </c>
      <c r="O12" s="265"/>
      <c r="P12" s="266">
        <f t="shared" ref="P12:P18" si="8">IF(ISBLANK(N12),0,IF(O12&gt;1,IF(N12-O12&lt;0,0,N12-O12),ROUND(N12*(1-O12),0)))</f>
        <v>468</v>
      </c>
      <c r="Q12" s="258">
        <f t="shared" ca="1" si="2"/>
        <v>3</v>
      </c>
      <c r="R12" s="231"/>
    </row>
    <row r="13" spans="1:98" s="211" customFormat="1">
      <c r="A13" s="245">
        <v>303</v>
      </c>
      <c r="B13" s="212" t="str">
        <f>IF(ISBLANK(A13),"",VLOOKUP(A13,piloci!B3:C19,2,0))</f>
        <v>POLSKA</v>
      </c>
      <c r="C13" s="213" t="str">
        <f>IF(ISBLANK(A13),"",VLOOKUP(A13,piloci!B11:D27,3,0))</f>
        <v>KRUPA PIOTR / KRUPA AGNIESZKA</v>
      </c>
      <c r="D13" s="269">
        <v>0.67715277777777771</v>
      </c>
      <c r="E13" s="269">
        <v>0.68754629629629627</v>
      </c>
      <c r="F13" s="299">
        <f t="shared" si="0"/>
        <v>1.0393518518518552E-2</v>
      </c>
      <c r="G13" s="260">
        <f t="shared" si="3"/>
        <v>898</v>
      </c>
      <c r="H13" s="304">
        <v>14627</v>
      </c>
      <c r="I13" s="300">
        <f t="shared" si="4"/>
        <v>58.64</v>
      </c>
      <c r="J13" s="264">
        <f t="shared" si="1"/>
        <v>260</v>
      </c>
      <c r="K13" s="293">
        <v>100.04</v>
      </c>
      <c r="L13" s="264">
        <f t="shared" si="5"/>
        <v>700</v>
      </c>
      <c r="M13" s="301">
        <f t="shared" si="6"/>
        <v>960</v>
      </c>
      <c r="N13" s="264">
        <f t="shared" si="7"/>
        <v>996.88473520249227</v>
      </c>
      <c r="O13" s="265"/>
      <c r="P13" s="266">
        <f t="shared" si="8"/>
        <v>997</v>
      </c>
      <c r="Q13" s="258">
        <f t="shared" ca="1" si="2"/>
        <v>2</v>
      </c>
      <c r="R13" s="231"/>
    </row>
    <row r="14" spans="1:98" s="211" customFormat="1">
      <c r="A14" s="245">
        <v>304</v>
      </c>
      <c r="B14" s="212" t="str">
        <f>IF(ISBLANK(A14),"",VLOOKUP(A14,piloci!B4:C20,2,0))</f>
        <v>POLSKA</v>
      </c>
      <c r="C14" s="213" t="str">
        <f>IF(ISBLANK(A14),"",VLOOKUP(A14,piloci!B12:D28,3,0))</f>
        <v xml:space="preserve">BALCERZEWSKI  JAROSŁAW  / KŁOSS MAGDALENA </v>
      </c>
      <c r="D14" s="269">
        <v>0.67857638888888883</v>
      </c>
      <c r="E14" s="269">
        <v>0.68603009259259251</v>
      </c>
      <c r="F14" s="299">
        <f t="shared" si="0"/>
        <v>7.4537037037036846E-3</v>
      </c>
      <c r="G14" s="260">
        <f t="shared" si="3"/>
        <v>643.9</v>
      </c>
      <c r="H14" s="304">
        <v>11443</v>
      </c>
      <c r="I14" s="300">
        <f t="shared" si="4"/>
        <v>63.98</v>
      </c>
      <c r="J14" s="264">
        <f t="shared" si="1"/>
        <v>283</v>
      </c>
      <c r="K14" s="293">
        <v>97.25</v>
      </c>
      <c r="L14" s="264">
        <f t="shared" si="5"/>
        <v>680</v>
      </c>
      <c r="M14" s="301">
        <f t="shared" si="6"/>
        <v>963</v>
      </c>
      <c r="N14" s="264">
        <f t="shared" si="7"/>
        <v>1000</v>
      </c>
      <c r="O14" s="265"/>
      <c r="P14" s="266">
        <f t="shared" si="8"/>
        <v>1000</v>
      </c>
      <c r="Q14" s="258">
        <f t="shared" ca="1" si="2"/>
        <v>1</v>
      </c>
      <c r="R14" s="233"/>
      <c r="T14" s="230"/>
      <c r="U14" s="234"/>
      <c r="V14" s="230"/>
      <c r="AB14" s="235"/>
      <c r="AC14" s="236"/>
      <c r="AD14" s="237"/>
      <c r="AE14" s="238"/>
      <c r="AG14" s="230"/>
      <c r="AH14" s="233"/>
      <c r="AI14" s="233"/>
      <c r="AK14" s="239"/>
      <c r="AL14" s="239"/>
      <c r="AN14" s="239"/>
      <c r="AO14" s="239"/>
      <c r="AQ14" s="239"/>
      <c r="AR14" s="239"/>
      <c r="AT14" s="239"/>
      <c r="AU14" s="239"/>
      <c r="AW14" s="239"/>
      <c r="AX14" s="239"/>
      <c r="AZ14" s="239"/>
      <c r="BA14" s="239"/>
      <c r="BC14" s="239"/>
      <c r="BD14" s="239"/>
      <c r="BF14" s="239"/>
      <c r="BG14" s="239"/>
      <c r="BI14" s="239"/>
      <c r="BJ14" s="239"/>
      <c r="BL14" s="239"/>
      <c r="BM14" s="239"/>
      <c r="BO14" s="239"/>
      <c r="BP14" s="239"/>
      <c r="BR14" s="239"/>
      <c r="BS14" s="239"/>
      <c r="BU14" s="239"/>
      <c r="BV14" s="239"/>
      <c r="BX14" s="239"/>
      <c r="BY14" s="239"/>
      <c r="CA14" s="239"/>
      <c r="CB14" s="239"/>
      <c r="CD14" s="239"/>
      <c r="CE14" s="239"/>
      <c r="CG14" s="239"/>
      <c r="CH14" s="239"/>
      <c r="CJ14" s="239"/>
      <c r="CK14" s="239"/>
      <c r="CM14" s="239"/>
      <c r="CN14" s="239"/>
      <c r="CP14" s="239"/>
      <c r="CQ14" s="239"/>
      <c r="CS14" s="239"/>
      <c r="CT14" s="239"/>
    </row>
    <row r="15" spans="1:98" s="211" customFormat="1">
      <c r="A15" s="245">
        <v>305</v>
      </c>
      <c r="B15" s="212" t="str">
        <f>IF(ISBLANK(A15),"",VLOOKUP(A15,piloci!B5:C21,2,0))</f>
        <v>RUSSIA</v>
      </c>
      <c r="C15" s="213" t="str">
        <f>IF(ISBLANK(A15),"",VLOOKUP(A15,piloci!B13:D29,3,0))</f>
        <v>EKIMOV KIRILL / SHARAPOW ANATOLY</v>
      </c>
      <c r="D15" s="269">
        <v>0.65334490740740747</v>
      </c>
      <c r="E15" s="269">
        <v>0.6570138888888889</v>
      </c>
      <c r="F15" s="299">
        <f t="shared" si="0"/>
        <v>3.6689814814814259E-3</v>
      </c>
      <c r="G15" s="260">
        <f t="shared" si="3"/>
        <v>316.89999999999998</v>
      </c>
      <c r="H15" s="304">
        <v>5965</v>
      </c>
      <c r="I15" s="300">
        <f t="shared" si="4"/>
        <v>67.760000000000005</v>
      </c>
      <c r="J15" s="264">
        <f t="shared" si="1"/>
        <v>300</v>
      </c>
      <c r="K15" s="293">
        <v>13.75</v>
      </c>
      <c r="L15" s="264">
        <f t="shared" si="5"/>
        <v>96</v>
      </c>
      <c r="M15" s="301">
        <f t="shared" si="6"/>
        <v>396</v>
      </c>
      <c r="N15" s="264">
        <f t="shared" si="7"/>
        <v>411.21495327102804</v>
      </c>
      <c r="O15" s="265"/>
      <c r="P15" s="266">
        <f t="shared" si="8"/>
        <v>411</v>
      </c>
      <c r="Q15" s="258">
        <f t="shared" ca="1" si="2"/>
        <v>5</v>
      </c>
      <c r="R15" s="231"/>
    </row>
    <row r="16" spans="1:98" s="211" customFormat="1">
      <c r="A16" s="249">
        <v>316</v>
      </c>
      <c r="B16" s="212" t="str">
        <f>IF(ISBLANK(A16),"",VLOOKUP(A16,piloci!B6:C22,2,0))</f>
        <v>POLSKA</v>
      </c>
      <c r="C16" s="213" t="str">
        <f>IF(ISBLANK(A16),"",VLOOKUP(A16,piloci!B14:D30,3,0))</f>
        <v>WALKOWIAK DANIEL / WALKOWIAK ROMAN</v>
      </c>
      <c r="D16" s="269">
        <v>0.65369212962962964</v>
      </c>
      <c r="E16" s="269">
        <v>0.6572337962962963</v>
      </c>
      <c r="F16" s="299">
        <f t="shared" si="0"/>
        <v>3.5416666666666652E-3</v>
      </c>
      <c r="G16" s="260">
        <f t="shared" si="3"/>
        <v>306</v>
      </c>
      <c r="H16" s="304">
        <v>5027</v>
      </c>
      <c r="I16" s="300">
        <f t="shared" si="4"/>
        <v>59.14</v>
      </c>
      <c r="J16" s="264">
        <f t="shared" si="1"/>
        <v>262</v>
      </c>
      <c r="K16" s="293">
        <v>12.83</v>
      </c>
      <c r="L16" s="264">
        <f t="shared" si="5"/>
        <v>90</v>
      </c>
      <c r="M16" s="301">
        <f t="shared" si="6"/>
        <v>352</v>
      </c>
      <c r="N16" s="264">
        <f t="shared" si="7"/>
        <v>365.52440290758051</v>
      </c>
      <c r="O16" s="265"/>
      <c r="P16" s="266">
        <f t="shared" si="8"/>
        <v>366</v>
      </c>
      <c r="Q16" s="258">
        <f t="shared" ca="1" si="2"/>
        <v>6</v>
      </c>
      <c r="R16" s="231"/>
    </row>
    <row r="17" spans="1:98" s="211" customFormat="1">
      <c r="A17" s="249">
        <v>211</v>
      </c>
      <c r="B17" s="212" t="str">
        <f>IF(ISBLANK(A17),"",VLOOKUP(A17,piloci!B7:C23,2,0))</f>
        <v>POLSKA</v>
      </c>
      <c r="C17" s="213" t="str">
        <f>IF(ISBLANK(A17),"",VLOOKUP(A17,piloci!B15:D31,3,0))</f>
        <v>TOMASZ KRZYSZTOF / IRENEUSZ WĄTROBA</v>
      </c>
      <c r="D17" s="269">
        <v>0.65137731481481487</v>
      </c>
      <c r="E17" s="269">
        <v>0.65706018518518516</v>
      </c>
      <c r="F17" s="299">
        <f t="shared" si="0"/>
        <v>5.6828703703702965E-3</v>
      </c>
      <c r="G17" s="260">
        <f t="shared" si="3"/>
        <v>490.9</v>
      </c>
      <c r="H17" s="304">
        <v>6699</v>
      </c>
      <c r="I17" s="300">
        <f t="shared" si="4"/>
        <v>49.13</v>
      </c>
      <c r="J17" s="264">
        <f t="shared" si="1"/>
        <v>218</v>
      </c>
      <c r="K17" s="294">
        <v>26.75</v>
      </c>
      <c r="L17" s="264">
        <f t="shared" si="5"/>
        <v>187</v>
      </c>
      <c r="M17" s="301">
        <f t="shared" si="6"/>
        <v>405</v>
      </c>
      <c r="N17" s="264">
        <f t="shared" si="7"/>
        <v>420.56074766355141</v>
      </c>
      <c r="O17" s="265"/>
      <c r="P17" s="266">
        <f t="shared" si="8"/>
        <v>421</v>
      </c>
      <c r="Q17" s="258">
        <f t="shared" ca="1" si="2"/>
        <v>4</v>
      </c>
      <c r="R17" s="231"/>
      <c r="AB17" s="235"/>
      <c r="AC17" s="236"/>
      <c r="AD17" s="237"/>
      <c r="AE17" s="238"/>
      <c r="AG17" s="230"/>
      <c r="AH17" s="233"/>
      <c r="AI17" s="233"/>
      <c r="AK17" s="239"/>
      <c r="AL17" s="239"/>
      <c r="AN17" s="239"/>
      <c r="AO17" s="239"/>
      <c r="AQ17" s="239"/>
      <c r="AR17" s="239"/>
      <c r="AT17" s="239"/>
      <c r="AU17" s="239"/>
      <c r="AW17" s="239"/>
      <c r="AX17" s="239"/>
      <c r="AZ17" s="239"/>
      <c r="BA17" s="239"/>
      <c r="BC17" s="239"/>
      <c r="BD17" s="239"/>
      <c r="BF17" s="239"/>
      <c r="BG17" s="239"/>
      <c r="BI17" s="239"/>
      <c r="BJ17" s="239"/>
      <c r="BL17" s="239"/>
      <c r="BM17" s="239"/>
      <c r="BO17" s="239"/>
      <c r="BP17" s="239"/>
      <c r="BR17" s="239"/>
      <c r="BS17" s="239"/>
      <c r="BU17" s="239"/>
      <c r="BV17" s="239"/>
      <c r="BX17" s="239"/>
      <c r="BY17" s="239"/>
      <c r="CA17" s="239"/>
      <c r="CB17" s="239"/>
      <c r="CD17" s="239"/>
      <c r="CE17" s="239"/>
      <c r="CG17" s="239"/>
      <c r="CH17" s="239"/>
      <c r="CJ17" s="239"/>
      <c r="CK17" s="239"/>
      <c r="CM17" s="239"/>
      <c r="CN17" s="239"/>
      <c r="CP17" s="239"/>
      <c r="CQ17" s="239"/>
      <c r="CS17" s="239"/>
      <c r="CT17" s="239"/>
    </row>
    <row r="18" spans="1:98" s="211" customFormat="1">
      <c r="A18" s="249">
        <v>666</v>
      </c>
      <c r="B18" s="212" t="str">
        <f>IF(ISBLANK(A18),"",VLOOKUP(A18,piloci!B8:C24,2,0))</f>
        <v>ČESKÁ REPUBLIKA/POLSKA</v>
      </c>
      <c r="C18" s="213" t="str">
        <f>IF(ISBLANK(A18),"",VLOOKUP(A18,piloci!B16:D32,3,0))</f>
        <v>ZAWORKA/KACZYŃSKA</v>
      </c>
      <c r="D18" s="269"/>
      <c r="E18" s="269"/>
      <c r="F18" s="299"/>
      <c r="G18" s="260"/>
      <c r="H18" s="304"/>
      <c r="I18" s="300">
        <v>0</v>
      </c>
      <c r="J18" s="264">
        <f t="shared" si="1"/>
        <v>0</v>
      </c>
      <c r="K18" s="294"/>
      <c r="L18" s="264">
        <f t="shared" si="5"/>
        <v>0</v>
      </c>
      <c r="M18" s="301">
        <f t="shared" si="6"/>
        <v>0</v>
      </c>
      <c r="N18" s="264">
        <f t="shared" si="7"/>
        <v>0</v>
      </c>
      <c r="O18" s="265"/>
      <c r="P18" s="266">
        <f t="shared" si="8"/>
        <v>0</v>
      </c>
      <c r="Q18" s="258">
        <f t="shared" ca="1" si="2"/>
        <v>8</v>
      </c>
      <c r="R18" s="231"/>
      <c r="AB18" s="235"/>
      <c r="AC18" s="236"/>
      <c r="AD18" s="237"/>
      <c r="AE18" s="238"/>
      <c r="AG18" s="230"/>
      <c r="AH18" s="233"/>
      <c r="AI18" s="233"/>
      <c r="AK18" s="239"/>
      <c r="AL18" s="239"/>
      <c r="AN18" s="239"/>
      <c r="AO18" s="239"/>
      <c r="AQ18" s="239"/>
      <c r="AR18" s="239"/>
      <c r="AT18" s="239"/>
      <c r="AU18" s="239"/>
      <c r="AW18" s="239"/>
      <c r="AX18" s="239"/>
      <c r="AZ18" s="239"/>
      <c r="BA18" s="239"/>
      <c r="BC18" s="239"/>
      <c r="BD18" s="239"/>
      <c r="BF18" s="239"/>
      <c r="BG18" s="239"/>
      <c r="BI18" s="239"/>
      <c r="BJ18" s="239"/>
      <c r="BL18" s="239"/>
      <c r="BM18" s="239"/>
      <c r="BO18" s="239"/>
      <c r="BP18" s="239"/>
      <c r="BR18" s="239"/>
      <c r="BS18" s="239"/>
      <c r="BU18" s="239"/>
      <c r="BV18" s="239"/>
      <c r="BX18" s="239"/>
      <c r="BY18" s="239"/>
      <c r="CA18" s="239"/>
      <c r="CB18" s="239"/>
      <c r="CD18" s="239"/>
      <c r="CE18" s="239"/>
      <c r="CG18" s="239"/>
      <c r="CH18" s="239"/>
      <c r="CJ18" s="239"/>
      <c r="CK18" s="239"/>
      <c r="CM18" s="239"/>
      <c r="CN18" s="239"/>
      <c r="CP18" s="239"/>
      <c r="CQ18" s="239"/>
      <c r="CS18" s="239"/>
      <c r="CT18" s="239"/>
    </row>
    <row r="19" spans="1:98">
      <c r="A19" s="61"/>
      <c r="K19" s="20"/>
      <c r="W19" s="93"/>
      <c r="Y19" s="19"/>
      <c r="Z19" s="19"/>
      <c r="AC19" s="20"/>
      <c r="AF19" s="20"/>
      <c r="AG19" s="20"/>
    </row>
    <row r="20" spans="1:98">
      <c r="A20" s="61"/>
      <c r="K20" s="20"/>
      <c r="W20" s="93"/>
      <c r="Y20" s="19"/>
      <c r="Z20" s="19"/>
      <c r="AC20" s="20"/>
      <c r="AF20" s="20"/>
      <c r="AG20" s="20"/>
    </row>
    <row r="21" spans="1:98">
      <c r="A21" s="61"/>
      <c r="K21" s="20"/>
      <c r="W21" s="93"/>
      <c r="Y21" s="19"/>
      <c r="Z21" s="19"/>
      <c r="AC21" s="20"/>
      <c r="AF21" s="20"/>
      <c r="AG21" s="20"/>
    </row>
    <row r="22" spans="1:98">
      <c r="A22" s="61"/>
      <c r="K22" s="20"/>
      <c r="W22" s="93"/>
      <c r="Y22" s="19"/>
      <c r="Z22" s="19"/>
      <c r="AC22" s="20"/>
      <c r="AF22" s="20"/>
      <c r="AG22" s="20"/>
    </row>
    <row r="23" spans="1:98">
      <c r="A23" s="61"/>
      <c r="K23" s="20"/>
      <c r="W23" s="93"/>
      <c r="Y23" s="19"/>
      <c r="Z23" s="19"/>
      <c r="AC23" s="20"/>
      <c r="AF23" s="20"/>
      <c r="AG23" s="20"/>
    </row>
    <row r="24" spans="1:98">
      <c r="A24" s="61"/>
    </row>
    <row r="25" spans="1:98">
      <c r="A25" s="61"/>
      <c r="M25" s="19"/>
      <c r="O25" s="19"/>
      <c r="P25" s="19"/>
      <c r="V25" s="19"/>
    </row>
    <row r="26" spans="1:98">
      <c r="A26" s="61"/>
      <c r="M26" s="19"/>
      <c r="O26" s="19"/>
      <c r="P26" s="19"/>
      <c r="V26" s="19"/>
    </row>
    <row r="27" spans="1:98">
      <c r="A27" s="61"/>
      <c r="D27" s="19"/>
      <c r="G27" s="19"/>
      <c r="M27" s="19"/>
      <c r="O27" s="19"/>
      <c r="P27" s="19"/>
      <c r="V27" s="19"/>
    </row>
    <row r="28" spans="1:98">
      <c r="A28" s="61"/>
      <c r="D28" s="19"/>
      <c r="G28" s="19"/>
      <c r="M28" s="19"/>
      <c r="O28" s="19"/>
      <c r="P28" s="19"/>
      <c r="V28" s="19"/>
    </row>
    <row r="29" spans="1:98">
      <c r="A29" s="61"/>
      <c r="D29" s="19"/>
      <c r="G29" s="19"/>
      <c r="M29" s="19"/>
      <c r="O29" s="19"/>
      <c r="P29" s="19"/>
      <c r="V29" s="19"/>
    </row>
    <row r="30" spans="1:98">
      <c r="A30" s="61"/>
      <c r="D30" s="19"/>
      <c r="G30" s="19"/>
      <c r="M30" s="19"/>
      <c r="O30" s="19"/>
      <c r="P30" s="19"/>
      <c r="V30" s="19"/>
    </row>
    <row r="31" spans="1:98">
      <c r="A31" s="61"/>
      <c r="D31" s="19"/>
      <c r="G31" s="19"/>
      <c r="M31" s="19"/>
      <c r="O31" s="19"/>
      <c r="P31" s="19"/>
      <c r="V31" s="19"/>
    </row>
    <row r="32" spans="1:98">
      <c r="A32" s="61"/>
      <c r="D32" s="19"/>
      <c r="G32" s="19"/>
      <c r="M32" s="19"/>
      <c r="O32" s="19"/>
      <c r="P32" s="19"/>
      <c r="V32" s="19"/>
    </row>
    <row r="33" spans="1:1" s="19" customFormat="1">
      <c r="A33" s="61"/>
    </row>
    <row r="34" spans="1:1" s="19" customFormat="1">
      <c r="A34" s="61"/>
    </row>
    <row r="35" spans="1:1" s="19" customFormat="1">
      <c r="A35" s="61"/>
    </row>
    <row r="36" spans="1:1" s="19" customFormat="1">
      <c r="A36" s="61"/>
    </row>
    <row r="37" spans="1:1" s="19" customFormat="1">
      <c r="A37" s="61"/>
    </row>
    <row r="38" spans="1:1" s="19" customFormat="1">
      <c r="A38" s="61"/>
    </row>
    <row r="39" spans="1:1" s="19" customFormat="1">
      <c r="A39" s="61"/>
    </row>
    <row r="40" spans="1:1" s="19" customFormat="1">
      <c r="A40" s="61"/>
    </row>
    <row r="41" spans="1:1" s="19" customFormat="1">
      <c r="A41" s="61"/>
    </row>
    <row r="42" spans="1:1" s="19" customFormat="1">
      <c r="A42" s="61"/>
    </row>
    <row r="43" spans="1:1" s="19" customFormat="1">
      <c r="A43" s="61"/>
    </row>
    <row r="44" spans="1:1" s="19" customFormat="1">
      <c r="A44" s="61"/>
    </row>
    <row r="45" spans="1:1" s="19" customFormat="1">
      <c r="A45" s="61"/>
    </row>
    <row r="46" spans="1:1" s="19" customFormat="1">
      <c r="A46" s="61"/>
    </row>
    <row r="47" spans="1:1" s="19" customFormat="1">
      <c r="A47" s="61"/>
    </row>
    <row r="48" spans="1:1" s="19" customFormat="1">
      <c r="A48" s="61"/>
    </row>
    <row r="49" spans="1:1" s="19" customFormat="1">
      <c r="A49" s="61"/>
    </row>
    <row r="50" spans="1:1" s="19" customFormat="1">
      <c r="A50" s="61"/>
    </row>
    <row r="51" spans="1:1" s="19" customFormat="1">
      <c r="A51" s="61"/>
    </row>
    <row r="52" spans="1:1" s="19" customFormat="1">
      <c r="A52" s="61"/>
    </row>
    <row r="53" spans="1:1" s="19" customFormat="1">
      <c r="A53" s="61"/>
    </row>
    <row r="54" spans="1:1" s="19" customFormat="1">
      <c r="A54" s="61"/>
    </row>
    <row r="55" spans="1:1" s="19" customFormat="1">
      <c r="A55" s="61"/>
    </row>
    <row r="56" spans="1:1" s="19" customFormat="1">
      <c r="A56" s="61"/>
    </row>
    <row r="57" spans="1:1" s="19" customFormat="1">
      <c r="A57" s="61"/>
    </row>
    <row r="58" spans="1:1" s="19" customFormat="1">
      <c r="A58" s="61"/>
    </row>
    <row r="59" spans="1:1" s="19" customFormat="1">
      <c r="A59" s="61"/>
    </row>
    <row r="60" spans="1:1" s="19" customFormat="1">
      <c r="A60" s="61"/>
    </row>
    <row r="61" spans="1:1" s="19" customFormat="1">
      <c r="A61" s="61"/>
    </row>
    <row r="62" spans="1:1" s="19" customFormat="1">
      <c r="A62" s="61"/>
    </row>
    <row r="63" spans="1:1" s="19" customFormat="1">
      <c r="A63" s="61"/>
    </row>
    <row r="64" spans="1:1" s="19" customFormat="1">
      <c r="A64" s="61"/>
    </row>
    <row r="65" spans="1:22" s="19" customFormat="1">
      <c r="A65" s="61"/>
    </row>
    <row r="66" spans="1:22" s="19" customFormat="1">
      <c r="A66" s="61"/>
    </row>
    <row r="67" spans="1:22" s="19" customFormat="1">
      <c r="A67" s="61"/>
    </row>
    <row r="68" spans="1:22" s="19" customFormat="1">
      <c r="A68" s="61"/>
    </row>
    <row r="69" spans="1:22" s="19" customFormat="1">
      <c r="A69" s="61"/>
    </row>
    <row r="70" spans="1:22" s="19" customFormat="1">
      <c r="A70" s="61"/>
    </row>
    <row r="71" spans="1:22" s="19" customFormat="1">
      <c r="A71" s="61"/>
    </row>
    <row r="72" spans="1:22" s="19" customFormat="1">
      <c r="A72" s="61"/>
    </row>
    <row r="73" spans="1:22" s="19" customFormat="1">
      <c r="A73" s="61"/>
    </row>
    <row r="74" spans="1:22" s="19" customFormat="1">
      <c r="A74" s="61"/>
    </row>
    <row r="75" spans="1:22" s="19" customFormat="1">
      <c r="A75" s="61"/>
    </row>
    <row r="76" spans="1:22" s="19" customFormat="1">
      <c r="A76" s="61"/>
    </row>
    <row r="77" spans="1:22" s="19" customFormat="1">
      <c r="A77" s="61"/>
    </row>
    <row r="78" spans="1:22" s="19" customFormat="1">
      <c r="A78" s="61"/>
    </row>
    <row r="79" spans="1:22" s="19" customFormat="1">
      <c r="A79" s="61"/>
      <c r="M79" s="120"/>
      <c r="O79" s="94"/>
      <c r="P79" s="93"/>
      <c r="V79" s="20"/>
    </row>
    <row r="80" spans="1:22" s="19" customFormat="1">
      <c r="A80" s="61"/>
      <c r="M80" s="120"/>
      <c r="O80" s="94"/>
      <c r="P80" s="93"/>
      <c r="V80" s="20"/>
    </row>
    <row r="81" spans="1:22" s="19" customFormat="1">
      <c r="A81" s="61"/>
      <c r="D81" s="20"/>
      <c r="G81" s="81"/>
      <c r="M81" s="120"/>
      <c r="O81" s="94"/>
      <c r="P81" s="93"/>
      <c r="V81" s="20"/>
    </row>
    <row r="82" spans="1:22" s="19" customFormat="1">
      <c r="A82" s="61"/>
      <c r="D82" s="20"/>
      <c r="G82" s="81"/>
      <c r="M82" s="120"/>
      <c r="O82" s="94"/>
      <c r="P82" s="93"/>
      <c r="V82" s="20"/>
    </row>
    <row r="83" spans="1:22" s="19" customFormat="1">
      <c r="A83" s="61"/>
      <c r="D83" s="20"/>
      <c r="G83" s="81"/>
      <c r="M83" s="120"/>
      <c r="O83" s="94"/>
      <c r="P83" s="93"/>
      <c r="V83" s="20"/>
    </row>
    <row r="84" spans="1:22" s="19" customFormat="1">
      <c r="A84" s="61"/>
      <c r="D84" s="20"/>
      <c r="G84" s="81"/>
      <c r="M84" s="120"/>
      <c r="O84" s="94"/>
      <c r="P84" s="93"/>
      <c r="V84" s="20"/>
    </row>
    <row r="85" spans="1:22" s="19" customFormat="1">
      <c r="A85" s="61"/>
      <c r="D85" s="20"/>
      <c r="G85" s="81"/>
      <c r="M85" s="120"/>
      <c r="O85" s="94"/>
      <c r="P85" s="93"/>
      <c r="V85" s="20"/>
    </row>
    <row r="86" spans="1:22" s="19" customFormat="1">
      <c r="A86" s="61"/>
      <c r="D86" s="20"/>
      <c r="G86" s="81"/>
      <c r="M86" s="120"/>
      <c r="O86" s="94"/>
      <c r="P86" s="93"/>
      <c r="V86" s="20"/>
    </row>
  </sheetData>
  <mergeCells count="1">
    <mergeCell ref="F6:N6"/>
  </mergeCells>
  <dataValidations count="3">
    <dataValidation type="list" allowBlank="1" showInputMessage="1" showErrorMessage="1" sqref="E5">
      <formula1>"Provisional,Official,Final"</formula1>
    </dataValidation>
    <dataValidation allowBlank="1" showInputMessage="1" showErrorMessage="1" errorTitle="Invalid data" error="Specify hh:mm:ss or hh:mm" sqref="D3 E6:F6 I4 E11:E18"/>
    <dataValidation type="time" allowBlank="1" showInputMessage="1" showErrorMessage="1" errorTitle="Invalid data" error="Please input time" sqref="F11:F18">
      <formula1>0</formula1>
      <formula2>0.999988425925926</formula2>
    </dataValidation>
  </dataValidations>
  <pageMargins left="0.7" right="0.7" top="0.75" bottom="0.75" header="0.3" footer="0.3"/>
  <pageSetup paperSize="9" scale="63" orientation="landscape" r:id="rId1"/>
  <legacyDrawing r:id="rId2"/>
  <oleObjects>
    <oleObject progId="Word.Picture.8" shapeId="92161" r:id="rId3"/>
    <oleObject progId="Word.Picture.8" shapeId="92162" r:id="rId4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1:CM86"/>
  <sheetViews>
    <sheetView zoomScaleNormal="100" workbookViewId="0">
      <selection activeCell="E22" sqref="E22"/>
    </sheetView>
  </sheetViews>
  <sheetFormatPr defaultColWidth="11.42578125" defaultRowHeight="12.75"/>
  <cols>
    <col min="1" max="1" width="5.28515625" style="20" customWidth="1"/>
    <col min="2" max="2" width="15.28515625" style="20" bestFit="1" customWidth="1"/>
    <col min="3" max="3" width="40" style="19" bestFit="1" customWidth="1"/>
    <col min="4" max="4" width="11.85546875" style="20" customWidth="1"/>
    <col min="5" max="6" width="11.85546875" style="19" customWidth="1"/>
    <col min="7" max="7" width="10.85546875" style="81" customWidth="1"/>
    <col min="8" max="8" width="11" style="19" customWidth="1"/>
    <col min="9" max="9" width="38.5703125" style="19" customWidth="1"/>
    <col min="10" max="10" width="11.85546875" style="19" customWidth="1"/>
    <col min="11" max="11" width="14.7109375" style="19" customWidth="1"/>
    <col min="12" max="12" width="7.85546875" style="19" bestFit="1" customWidth="1"/>
    <col min="13" max="13" width="9.140625" style="120" customWidth="1"/>
    <col min="14" max="14" width="4.28515625" style="19" bestFit="1" customWidth="1"/>
    <col min="15" max="15" width="6.28515625" style="94" customWidth="1"/>
    <col min="16" max="16" width="6.28515625" style="93" customWidth="1"/>
    <col min="17" max="21" width="3.5703125" style="19" customWidth="1"/>
    <col min="22" max="22" width="7" style="20" bestFit="1" customWidth="1"/>
    <col min="23" max="23" width="6.7109375" style="19" bestFit="1" customWidth="1"/>
    <col min="24" max="24" width="6.7109375" style="19" customWidth="1"/>
    <col min="25" max="25" width="7" style="20" bestFit="1" customWidth="1"/>
    <col min="26" max="26" width="7.140625" style="20" bestFit="1" customWidth="1"/>
    <col min="27" max="27" width="7" style="19" bestFit="1" customWidth="1"/>
    <col min="28" max="28" width="5.140625" style="19" customWidth="1"/>
    <col min="29" max="29" width="8.140625" style="19" customWidth="1"/>
    <col min="30" max="30" width="5.140625" style="19" customWidth="1"/>
    <col min="31" max="35" width="5.5703125" style="19" customWidth="1"/>
    <col min="36" max="36" width="7.5703125" style="19" customWidth="1"/>
    <col min="37" max="37" width="6.140625" style="19" customWidth="1"/>
    <col min="38" max="38" width="4.42578125" style="19" customWidth="1"/>
    <col min="39" max="39" width="21.42578125" style="19" customWidth="1"/>
    <col min="40" max="41" width="5.140625" style="19" customWidth="1"/>
    <col min="42" max="42" width="7" style="19" bestFit="1" customWidth="1"/>
    <col min="43" max="43" width="7.140625" style="19" bestFit="1" customWidth="1"/>
    <col min="44" max="44" width="9.140625" style="19" customWidth="1"/>
    <col min="45" max="45" width="6.140625" style="19" bestFit="1" customWidth="1"/>
    <col min="46" max="46" width="7" style="19" bestFit="1" customWidth="1"/>
    <col min="47" max="47" width="5" style="19" bestFit="1" customWidth="1"/>
    <col min="48" max="48" width="6.140625" style="19" bestFit="1" customWidth="1"/>
    <col min="49" max="49" width="7" style="19" bestFit="1" customWidth="1"/>
    <col min="50" max="50" width="5" style="19" bestFit="1" customWidth="1"/>
    <col min="51" max="51" width="6.140625" style="19" bestFit="1" customWidth="1"/>
    <col min="52" max="52" width="7" style="19" bestFit="1" customWidth="1"/>
    <col min="53" max="53" width="5" style="19" bestFit="1" customWidth="1"/>
    <col min="54" max="54" width="6.140625" style="19" bestFit="1" customWidth="1"/>
    <col min="55" max="55" width="7" style="19" bestFit="1" customWidth="1"/>
    <col min="56" max="56" width="5" style="19" bestFit="1" customWidth="1"/>
    <col min="57" max="57" width="6.140625" style="19" bestFit="1" customWidth="1"/>
    <col min="58" max="58" width="7" style="19" bestFit="1" customWidth="1"/>
    <col min="59" max="59" width="6" style="19" bestFit="1" customWidth="1"/>
    <col min="60" max="60" width="6.140625" style="19" bestFit="1" customWidth="1"/>
    <col min="61" max="61" width="7" style="19" bestFit="1" customWidth="1"/>
    <col min="62" max="62" width="5" style="19" bestFit="1" customWidth="1"/>
    <col min="63" max="63" width="6.140625" style="19" bestFit="1" customWidth="1"/>
    <col min="64" max="64" width="7" style="19" bestFit="1" customWidth="1"/>
    <col min="65" max="65" width="5" style="19" bestFit="1" customWidth="1"/>
    <col min="66" max="66" width="6.140625" style="19" bestFit="1" customWidth="1"/>
    <col min="67" max="67" width="7" style="19" bestFit="1" customWidth="1"/>
    <col min="68" max="68" width="5" style="19" bestFit="1" customWidth="1"/>
    <col min="69" max="69" width="6.140625" style="19" bestFit="1" customWidth="1"/>
    <col min="70" max="70" width="7" style="19" bestFit="1" customWidth="1"/>
    <col min="71" max="71" width="5" style="19" bestFit="1" customWidth="1"/>
    <col min="72" max="72" width="6.140625" style="19" bestFit="1" customWidth="1"/>
    <col min="73" max="73" width="7" style="19" bestFit="1" customWidth="1"/>
    <col min="74" max="74" width="5" style="19" bestFit="1" customWidth="1"/>
    <col min="75" max="75" width="6.140625" style="19" bestFit="1" customWidth="1"/>
    <col min="76" max="76" width="7" style="19" bestFit="1" customWidth="1"/>
    <col min="77" max="77" width="5" style="19" bestFit="1" customWidth="1"/>
    <col min="78" max="78" width="6.140625" style="19" bestFit="1" customWidth="1"/>
    <col min="79" max="79" width="7" style="19" bestFit="1" customWidth="1"/>
    <col min="80" max="80" width="5" style="19" bestFit="1" customWidth="1"/>
    <col min="81" max="81" width="6.140625" style="19" bestFit="1" customWidth="1"/>
    <col min="82" max="82" width="7" style="19" bestFit="1" customWidth="1"/>
    <col min="83" max="83" width="5" style="19" bestFit="1" customWidth="1"/>
    <col min="84" max="84" width="6.140625" style="19" bestFit="1" customWidth="1"/>
    <col min="85" max="85" width="7" style="19" bestFit="1" customWidth="1"/>
    <col min="86" max="86" width="6" style="19" bestFit="1" customWidth="1"/>
    <col min="87" max="87" width="6.140625" style="19" bestFit="1" customWidth="1"/>
    <col min="88" max="88" width="7" style="19" bestFit="1" customWidth="1"/>
    <col min="89" max="89" width="6" style="19" bestFit="1" customWidth="1"/>
    <col min="90" max="90" width="6.140625" style="19" bestFit="1" customWidth="1"/>
    <col min="91" max="91" width="7" style="19" bestFit="1" customWidth="1"/>
    <col min="92" max="92" width="5" style="19" bestFit="1" customWidth="1"/>
    <col min="93" max="93" width="6.140625" style="19" bestFit="1" customWidth="1"/>
    <col min="94" max="94" width="7" style="19" bestFit="1" customWidth="1"/>
    <col min="95" max="95" width="6" style="19" bestFit="1" customWidth="1"/>
    <col min="96" max="96" width="6.140625" style="19" bestFit="1" customWidth="1"/>
    <col min="97" max="97" width="7" style="19" bestFit="1" customWidth="1"/>
    <col min="98" max="98" width="5" style="19" bestFit="1" customWidth="1"/>
    <col min="99" max="99" width="6.140625" style="19" bestFit="1" customWidth="1"/>
    <col min="100" max="100" width="7" style="19" bestFit="1" customWidth="1"/>
    <col min="101" max="101" width="5" style="19" bestFit="1" customWidth="1"/>
    <col min="102" max="102" width="6.140625" style="19" bestFit="1" customWidth="1"/>
    <col min="103" max="103" width="7" style="19" bestFit="1" customWidth="1"/>
    <col min="104" max="104" width="6" style="19" bestFit="1" customWidth="1"/>
    <col min="105" max="105" width="6.140625" style="19" bestFit="1" customWidth="1"/>
    <col min="106" max="106" width="7" style="19" bestFit="1" customWidth="1"/>
    <col min="107" max="16384" width="11.42578125" style="19"/>
  </cols>
  <sheetData>
    <row r="1" spans="1:91">
      <c r="D1" s="292">
        <f>MIN(D11:D35)</f>
        <v>61.94</v>
      </c>
      <c r="E1" s="93"/>
      <c r="F1" s="93"/>
      <c r="G1" s="121">
        <v>250</v>
      </c>
      <c r="H1" s="93"/>
      <c r="J1" s="93"/>
      <c r="M1" s="19"/>
      <c r="N1" s="94"/>
      <c r="O1" s="95"/>
      <c r="P1" s="19"/>
      <c r="U1" s="20"/>
      <c r="V1" s="19"/>
      <c r="X1" s="20"/>
      <c r="Z1" s="93"/>
      <c r="AB1" s="93"/>
      <c r="AG1" s="93"/>
      <c r="AM1" s="93"/>
    </row>
    <row r="2" spans="1:91">
      <c r="A2" s="20">
        <f>MATCH("Final",9:9,0)</f>
        <v>7</v>
      </c>
      <c r="D2" s="96"/>
      <c r="E2" s="97"/>
      <c r="F2" s="97"/>
      <c r="G2" s="122"/>
      <c r="H2" s="97"/>
      <c r="J2" s="98"/>
      <c r="M2" s="19"/>
      <c r="N2" s="94"/>
      <c r="O2" s="93"/>
      <c r="P2" s="19"/>
      <c r="U2" s="20"/>
      <c r="V2" s="19"/>
      <c r="X2" s="20"/>
      <c r="Z2" s="19"/>
    </row>
    <row r="3" spans="1:91" ht="18.75" customHeight="1">
      <c r="A3" s="49" t="s">
        <v>190</v>
      </c>
      <c r="B3" s="54"/>
      <c r="D3" s="91" t="s">
        <v>25</v>
      </c>
      <c r="H3" s="99"/>
      <c r="I3" s="30"/>
      <c r="J3" s="50"/>
      <c r="K3" s="100"/>
      <c r="L3" s="101"/>
      <c r="M3" s="101"/>
      <c r="N3" s="94"/>
      <c r="O3" s="93"/>
      <c r="P3" s="20"/>
      <c r="U3" s="20"/>
      <c r="V3" s="19"/>
      <c r="X3" s="20"/>
      <c r="Z3" s="19"/>
      <c r="AI3" s="20"/>
    </row>
    <row r="4" spans="1:91" ht="15.75">
      <c r="A4" s="49" t="s">
        <v>191</v>
      </c>
      <c r="E4" s="6"/>
      <c r="F4" s="102"/>
      <c r="G4" s="123"/>
      <c r="I4" s="18" t="s">
        <v>72</v>
      </c>
      <c r="J4" s="51"/>
      <c r="L4" s="101"/>
      <c r="M4" s="101"/>
      <c r="N4" s="94"/>
      <c r="O4" s="93"/>
      <c r="P4" s="20"/>
      <c r="U4" s="20"/>
      <c r="V4" s="19"/>
      <c r="X4" s="20"/>
      <c r="Z4" s="19"/>
      <c r="AI4" s="20"/>
    </row>
    <row r="5" spans="1:91" ht="15.75">
      <c r="A5" s="49" t="s">
        <v>162</v>
      </c>
      <c r="B5" s="54"/>
      <c r="D5" s="19"/>
      <c r="E5" s="52" t="s">
        <v>16</v>
      </c>
      <c r="F5" s="49" t="s">
        <v>29</v>
      </c>
      <c r="G5" s="124"/>
      <c r="H5" s="20"/>
      <c r="I5" s="30"/>
      <c r="J5" s="30"/>
      <c r="K5" s="30"/>
      <c r="L5" s="21"/>
      <c r="M5" s="21"/>
      <c r="N5" s="94"/>
      <c r="O5" s="93"/>
      <c r="P5" s="20"/>
      <c r="U5" s="20"/>
      <c r="V5" s="19"/>
      <c r="X5" s="20"/>
      <c r="Z5" s="19"/>
      <c r="AI5" s="20"/>
    </row>
    <row r="6" spans="1:91">
      <c r="A6" s="1"/>
      <c r="B6" s="54"/>
      <c r="D6" s="19"/>
      <c r="E6" s="18" t="s">
        <v>27</v>
      </c>
      <c r="F6" s="315">
        <f ca="1">General!E8</f>
        <v>41494.655080439814</v>
      </c>
      <c r="G6" s="315"/>
      <c r="H6" s="315"/>
      <c r="I6" s="315"/>
      <c r="J6" s="315"/>
      <c r="K6" s="315"/>
      <c r="L6" s="315"/>
      <c r="M6" s="315"/>
      <c r="N6" s="315"/>
      <c r="Q6" s="20"/>
    </row>
    <row r="7" spans="1:91">
      <c r="D7" s="21"/>
      <c r="E7" s="21"/>
      <c r="F7" s="103"/>
      <c r="G7" s="125"/>
      <c r="H7" s="103"/>
      <c r="I7" s="21"/>
      <c r="L7" s="20"/>
      <c r="M7" s="20"/>
      <c r="O7" s="19"/>
      <c r="P7" s="19"/>
      <c r="V7" s="19"/>
      <c r="Y7" s="19"/>
      <c r="Z7" s="19"/>
    </row>
    <row r="8" spans="1:91">
      <c r="D8"/>
      <c r="E8"/>
      <c r="F8" s="20"/>
      <c r="G8" s="20"/>
      <c r="M8" s="19"/>
      <c r="O8" s="19"/>
      <c r="P8" s="19"/>
      <c r="V8" s="19"/>
      <c r="Y8" s="19"/>
      <c r="Z8" s="19"/>
    </row>
    <row r="9" spans="1:91" s="29" customFormat="1">
      <c r="A9" s="16" t="s">
        <v>6</v>
      </c>
      <c r="B9" s="16" t="s">
        <v>4</v>
      </c>
      <c r="C9" s="291" t="s">
        <v>7</v>
      </c>
      <c r="D9" s="281" t="s">
        <v>143</v>
      </c>
      <c r="E9" s="281" t="s">
        <v>30</v>
      </c>
      <c r="F9" s="277" t="s">
        <v>31</v>
      </c>
      <c r="G9" s="271" t="s">
        <v>0</v>
      </c>
      <c r="H9" s="107" t="s">
        <v>1</v>
      </c>
      <c r="I9" s="36" t="s">
        <v>32</v>
      </c>
      <c r="J9" s="23"/>
      <c r="K9" s="2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22"/>
      <c r="Y9" s="9"/>
      <c r="Z9" s="9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</row>
    <row r="10" spans="1:91">
      <c r="A10" s="24"/>
      <c r="B10" s="24"/>
      <c r="C10" s="24"/>
      <c r="D10"/>
      <c r="E10" s="111"/>
      <c r="F10" s="110"/>
      <c r="G10" s="127"/>
      <c r="H10" s="111"/>
      <c r="I10" s="112"/>
      <c r="J10" s="24"/>
      <c r="K10" s="24"/>
      <c r="L10" s="24"/>
      <c r="M10" s="19"/>
      <c r="O10" s="19"/>
      <c r="P10" s="24"/>
      <c r="Q10" s="24"/>
      <c r="R10" s="24"/>
      <c r="S10" s="24"/>
      <c r="T10" s="24"/>
      <c r="U10" s="24"/>
      <c r="V10" s="19"/>
      <c r="W10" s="25"/>
      <c r="X10" s="26"/>
      <c r="Y10" s="24"/>
      <c r="Z10" s="24"/>
    </row>
    <row r="11" spans="1:91" s="211" customFormat="1">
      <c r="A11" s="245">
        <v>301</v>
      </c>
      <c r="B11" s="212" t="str">
        <f>IF(ISBLANK(A11),"",VLOOKUP(A11,piloci!B1:C17,2,0))</f>
        <v>POLSKA</v>
      </c>
      <c r="C11" s="213" t="str">
        <f>IF(ISBLANK(A11),"",VLOOKUP(A11,piloci!B9:D25,3,0))</f>
        <v>BÓGDAŁ DARIUSZ / GĘBAŁA BARBARA</v>
      </c>
      <c r="D11" s="294"/>
      <c r="E11" s="264">
        <v>0</v>
      </c>
      <c r="F11" s="228"/>
      <c r="G11" s="229">
        <f t="shared" ref="G11:G17" si="0">IF(ISBLANK(D11),0,IF(F11&gt;1,IF(E11-F11&lt;0,0,E11-F11),ROUND(E11*(1-F11),0)))</f>
        <v>0</v>
      </c>
      <c r="H11" s="211">
        <f t="shared" ref="H11:H17" ca="1" si="1">RANK(G11,OFFSET(G$11,0,0,Npil,1),0)</f>
        <v>7</v>
      </c>
      <c r="I11" s="295" t="s">
        <v>192</v>
      </c>
      <c r="J11" s="231"/>
      <c r="K11" s="231"/>
    </row>
    <row r="12" spans="1:91" s="211" customFormat="1">
      <c r="A12" s="245">
        <v>302</v>
      </c>
      <c r="B12" s="212" t="str">
        <f>IF(ISBLANK(A12),"",VLOOKUP(A12,piloci!B2:C18,2,0))</f>
        <v>POLSKA</v>
      </c>
      <c r="C12" s="213" t="str">
        <f>IF(ISBLANK(A12),"",VLOOKUP(A12,piloci!B10:D26,3,0))</f>
        <v>BARCZYŃSKI MAREK/BARA VIOLETTA</v>
      </c>
      <c r="D12" s="283">
        <v>90.09</v>
      </c>
      <c r="E12" s="264">
        <f t="shared" ref="E12:E17" si="2">ROUND(($D$1/D12)*1000,0)</f>
        <v>688</v>
      </c>
      <c r="F12" s="228"/>
      <c r="G12" s="229">
        <f t="shared" si="0"/>
        <v>688</v>
      </c>
      <c r="H12" s="211">
        <f t="shared" ca="1" si="1"/>
        <v>5</v>
      </c>
      <c r="I12" s="230"/>
      <c r="J12" s="231"/>
      <c r="K12" s="231"/>
    </row>
    <row r="13" spans="1:91" s="211" customFormat="1">
      <c r="A13" s="245">
        <v>303</v>
      </c>
      <c r="B13" s="212" t="str">
        <f>IF(ISBLANK(A13),"",VLOOKUP(A13,piloci!B3:C19,2,0))</f>
        <v>POLSKA</v>
      </c>
      <c r="C13" s="213" t="str">
        <f>IF(ISBLANK(A13),"",VLOOKUP(A13,piloci!B11:D27,3,0))</f>
        <v>KRUPA PIOTR / KRUPA AGNIESZKA</v>
      </c>
      <c r="D13" s="283">
        <v>84.56</v>
      </c>
      <c r="E13" s="264">
        <f t="shared" si="2"/>
        <v>732</v>
      </c>
      <c r="F13" s="228"/>
      <c r="G13" s="229">
        <f t="shared" si="0"/>
        <v>732</v>
      </c>
      <c r="H13" s="211">
        <f t="shared" ca="1" si="1"/>
        <v>4</v>
      </c>
      <c r="I13" s="230"/>
      <c r="J13" s="231"/>
      <c r="K13" s="231"/>
    </row>
    <row r="14" spans="1:91" s="211" customFormat="1">
      <c r="A14" s="245">
        <v>304</v>
      </c>
      <c r="B14" s="212" t="str">
        <f>IF(ISBLANK(A14),"",VLOOKUP(A14,piloci!B4:C20,2,0))</f>
        <v>POLSKA</v>
      </c>
      <c r="C14" s="213" t="str">
        <f>IF(ISBLANK(A14),"",VLOOKUP(A14,piloci!B12:D28,3,0))</f>
        <v xml:space="preserve">BALCERZEWSKI  JAROSŁAW  / KŁOSS MAGDALENA </v>
      </c>
      <c r="D14" s="294"/>
      <c r="E14" s="264">
        <v>0</v>
      </c>
      <c r="F14" s="228"/>
      <c r="G14" s="229">
        <f t="shared" si="0"/>
        <v>0</v>
      </c>
      <c r="H14" s="211">
        <f t="shared" ca="1" si="1"/>
        <v>7</v>
      </c>
      <c r="I14" s="295" t="s">
        <v>192</v>
      </c>
      <c r="J14" s="232"/>
      <c r="K14" s="233"/>
      <c r="M14" s="230"/>
      <c r="N14" s="234"/>
      <c r="O14" s="230"/>
      <c r="U14" s="235"/>
      <c r="V14" s="236"/>
      <c r="W14" s="237"/>
      <c r="X14" s="238"/>
      <c r="Z14" s="230"/>
      <c r="AA14" s="233"/>
      <c r="AB14" s="233"/>
      <c r="AD14" s="239"/>
      <c r="AE14" s="239"/>
      <c r="AG14" s="239"/>
      <c r="AH14" s="239"/>
      <c r="AJ14" s="239"/>
      <c r="AK14" s="239"/>
      <c r="AM14" s="239"/>
      <c r="AN14" s="239"/>
      <c r="AP14" s="239"/>
      <c r="AQ14" s="239"/>
      <c r="AS14" s="239"/>
      <c r="AT14" s="239"/>
      <c r="AV14" s="239"/>
      <c r="AW14" s="239"/>
      <c r="AY14" s="239"/>
      <c r="AZ14" s="239"/>
      <c r="BB14" s="239"/>
      <c r="BC14" s="239"/>
      <c r="BE14" s="239"/>
      <c r="BF14" s="239"/>
      <c r="BH14" s="239"/>
      <c r="BI14" s="239"/>
      <c r="BK14" s="239"/>
      <c r="BL14" s="239"/>
      <c r="BN14" s="239"/>
      <c r="BO14" s="239"/>
      <c r="BQ14" s="239"/>
      <c r="BR14" s="239"/>
      <c r="BT14" s="239"/>
      <c r="BU14" s="239"/>
      <c r="BW14" s="239"/>
      <c r="BX14" s="239"/>
      <c r="BZ14" s="239"/>
      <c r="CA14" s="239"/>
      <c r="CC14" s="239"/>
      <c r="CD14" s="239"/>
      <c r="CF14" s="239"/>
      <c r="CG14" s="239"/>
      <c r="CI14" s="239"/>
      <c r="CJ14" s="239"/>
      <c r="CL14" s="239"/>
      <c r="CM14" s="239"/>
    </row>
    <row r="15" spans="1:91" s="211" customFormat="1">
      <c r="A15" s="245">
        <v>305</v>
      </c>
      <c r="B15" s="212" t="str">
        <f>IF(ISBLANK(A15),"",VLOOKUP(A15,piloci!B5:C21,2,0))</f>
        <v>RUSSIA</v>
      </c>
      <c r="C15" s="213" t="str">
        <f>IF(ISBLANK(A15),"",VLOOKUP(A15,piloci!B13:D29,3,0))</f>
        <v>EKIMOV KIRILL / SHARAPOW ANATOLY</v>
      </c>
      <c r="D15" s="283">
        <v>93.58</v>
      </c>
      <c r="E15" s="264">
        <f t="shared" si="2"/>
        <v>662</v>
      </c>
      <c r="F15" s="228"/>
      <c r="G15" s="229">
        <f t="shared" si="0"/>
        <v>662</v>
      </c>
      <c r="H15" s="211">
        <f t="shared" ca="1" si="1"/>
        <v>6</v>
      </c>
      <c r="I15" s="230"/>
      <c r="J15" s="231"/>
      <c r="K15" s="231"/>
    </row>
    <row r="16" spans="1:91" s="211" customFormat="1">
      <c r="A16" s="249">
        <v>316</v>
      </c>
      <c r="B16" s="212" t="str">
        <f>IF(ISBLANK(A16),"",VLOOKUP(A16,piloci!B6:C22,2,0))</f>
        <v>POLSKA</v>
      </c>
      <c r="C16" s="213" t="str">
        <f>IF(ISBLANK(A16),"",VLOOKUP(A16,piloci!B14:D30,3,0))</f>
        <v>WALKOWIAK DANIEL / WALKOWIAK ROMAN</v>
      </c>
      <c r="D16" s="283">
        <v>77.88</v>
      </c>
      <c r="E16" s="264">
        <f t="shared" si="2"/>
        <v>795</v>
      </c>
      <c r="F16" s="228"/>
      <c r="G16" s="229">
        <f t="shared" si="0"/>
        <v>795</v>
      </c>
      <c r="H16" s="211">
        <f t="shared" ca="1" si="1"/>
        <v>3</v>
      </c>
      <c r="I16" s="240"/>
      <c r="J16" s="231"/>
      <c r="K16" s="231"/>
    </row>
    <row r="17" spans="1:91" s="211" customFormat="1">
      <c r="A17" s="249">
        <v>211</v>
      </c>
      <c r="B17" s="212" t="str">
        <f>IF(ISBLANK(A17),"",VLOOKUP(A17,piloci!B7:C23,2,0))</f>
        <v>POLSKA</v>
      </c>
      <c r="C17" s="213" t="str">
        <f>IF(ISBLANK(A17),"",VLOOKUP(A17,piloci!B15:D31,3,0))</f>
        <v>TOMASZ KRZYSZTOF / IRENEUSZ WĄTROBA</v>
      </c>
      <c r="D17" s="283">
        <v>77.790000000000006</v>
      </c>
      <c r="E17" s="264">
        <f t="shared" si="2"/>
        <v>796</v>
      </c>
      <c r="F17" s="265"/>
      <c r="G17" s="266">
        <f t="shared" si="0"/>
        <v>796</v>
      </c>
      <c r="H17" s="258">
        <f t="shared" ca="1" si="1"/>
        <v>2</v>
      </c>
      <c r="I17" s="267"/>
      <c r="J17" s="268"/>
      <c r="K17" s="231"/>
      <c r="U17" s="235"/>
      <c r="V17" s="236"/>
      <c r="W17" s="237"/>
      <c r="X17" s="238"/>
      <c r="Z17" s="230"/>
      <c r="AA17" s="233"/>
      <c r="AB17" s="233"/>
      <c r="AD17" s="239"/>
      <c r="AE17" s="239"/>
      <c r="AG17" s="239"/>
      <c r="AH17" s="239"/>
      <c r="AJ17" s="239"/>
      <c r="AK17" s="239"/>
      <c r="AM17" s="239"/>
      <c r="AN17" s="239"/>
      <c r="AP17" s="239"/>
      <c r="AQ17" s="239"/>
      <c r="AS17" s="239"/>
      <c r="AT17" s="239"/>
      <c r="AV17" s="239"/>
      <c r="AW17" s="239"/>
      <c r="AY17" s="239"/>
      <c r="AZ17" s="239"/>
      <c r="BB17" s="239"/>
      <c r="BC17" s="239"/>
      <c r="BE17" s="239"/>
      <c r="BF17" s="239"/>
      <c r="BH17" s="239"/>
      <c r="BI17" s="239"/>
      <c r="BK17" s="239"/>
      <c r="BL17" s="239"/>
      <c r="BN17" s="239"/>
      <c r="BO17" s="239"/>
      <c r="BQ17" s="239"/>
      <c r="BR17" s="239"/>
      <c r="BT17" s="239"/>
      <c r="BU17" s="239"/>
      <c r="BW17" s="239"/>
      <c r="BX17" s="239"/>
      <c r="BZ17" s="239"/>
      <c r="CA17" s="239"/>
      <c r="CC17" s="239"/>
      <c r="CD17" s="239"/>
      <c r="CF17" s="239"/>
      <c r="CG17" s="239"/>
      <c r="CI17" s="239"/>
      <c r="CJ17" s="239"/>
      <c r="CL17" s="239"/>
      <c r="CM17" s="239"/>
    </row>
    <row r="18" spans="1:91" s="211" customFormat="1">
      <c r="A18" s="249">
        <v>666</v>
      </c>
      <c r="B18" s="212" t="str">
        <f>IF(ISBLANK(A18),"",VLOOKUP(A18,piloci!B8:C24,2,0))</f>
        <v>ČESKÁ REPUBLIKA/POLSKA</v>
      </c>
      <c r="C18" s="213" t="str">
        <f>IF(ISBLANK(A18),"",VLOOKUP(A18,piloci!B16:D32,3,0))</f>
        <v>ZAWORKA/KACZYŃSKA</v>
      </c>
      <c r="D18" s="283">
        <v>61.94</v>
      </c>
      <c r="E18" s="264">
        <f t="shared" ref="E18" si="3">ROUND(($D$1/D18)*1000,0)</f>
        <v>1000</v>
      </c>
      <c r="F18" s="265"/>
      <c r="G18" s="266">
        <f t="shared" ref="G18" si="4">IF(ISBLANK(D18),0,IF(F18&gt;1,IF(E18-F18&lt;0,0,E18-F18),ROUND(E18*(1-F18),0)))</f>
        <v>1000</v>
      </c>
      <c r="H18" s="258">
        <f t="shared" ref="H18" ca="1" si="5">RANK(G18,OFFSET(G$11,0,0,Npil,1),0)</f>
        <v>1</v>
      </c>
      <c r="I18" s="267"/>
      <c r="J18" s="268"/>
      <c r="K18" s="231"/>
      <c r="U18" s="235"/>
      <c r="V18" s="236"/>
      <c r="W18" s="237"/>
      <c r="X18" s="238"/>
      <c r="Z18" s="230"/>
      <c r="AA18" s="233"/>
      <c r="AB18" s="233"/>
      <c r="AD18" s="239"/>
      <c r="AE18" s="239"/>
      <c r="AG18" s="239"/>
      <c r="AH18" s="239"/>
      <c r="AJ18" s="239"/>
      <c r="AK18" s="239"/>
      <c r="AM18" s="239"/>
      <c r="AN18" s="239"/>
      <c r="AP18" s="239"/>
      <c r="AQ18" s="239"/>
      <c r="AS18" s="239"/>
      <c r="AT18" s="239"/>
      <c r="AV18" s="239"/>
      <c r="AW18" s="239"/>
      <c r="AY18" s="239"/>
      <c r="AZ18" s="239"/>
      <c r="BB18" s="239"/>
      <c r="BC18" s="239"/>
      <c r="BE18" s="239"/>
      <c r="BF18" s="239"/>
      <c r="BH18" s="239"/>
      <c r="BI18" s="239"/>
      <c r="BK18" s="239"/>
      <c r="BL18" s="239"/>
      <c r="BN18" s="239"/>
      <c r="BO18" s="239"/>
      <c r="BQ18" s="239"/>
      <c r="BR18" s="239"/>
      <c r="BT18" s="239"/>
      <c r="BU18" s="239"/>
      <c r="BW18" s="239"/>
      <c r="BX18" s="239"/>
      <c r="BZ18" s="239"/>
      <c r="CA18" s="239"/>
      <c r="CC18" s="239"/>
      <c r="CD18" s="239"/>
      <c r="CF18" s="239"/>
      <c r="CG18" s="239"/>
      <c r="CI18" s="239"/>
      <c r="CJ18" s="239"/>
      <c r="CL18" s="239"/>
      <c r="CM18" s="239"/>
    </row>
    <row r="19" spans="1:91">
      <c r="A19" s="61"/>
    </row>
    <row r="20" spans="1:91">
      <c r="A20" s="61"/>
    </row>
    <row r="21" spans="1:91">
      <c r="A21" s="61"/>
    </row>
    <row r="22" spans="1:91">
      <c r="A22" s="61"/>
    </row>
    <row r="23" spans="1:91">
      <c r="A23" s="61"/>
    </row>
    <row r="24" spans="1:91">
      <c r="A24" s="61"/>
    </row>
    <row r="25" spans="1:91">
      <c r="A25" s="61"/>
    </row>
    <row r="26" spans="1:91">
      <c r="A26" s="61"/>
    </row>
    <row r="27" spans="1:91">
      <c r="A27" s="61"/>
    </row>
    <row r="28" spans="1:91">
      <c r="A28" s="61"/>
    </row>
    <row r="29" spans="1:91">
      <c r="A29" s="61"/>
    </row>
    <row r="30" spans="1:91">
      <c r="A30" s="61"/>
    </row>
    <row r="31" spans="1:91">
      <c r="A31" s="61"/>
    </row>
    <row r="32" spans="1:91">
      <c r="A32" s="61"/>
    </row>
    <row r="33" spans="1:1" s="19" customFormat="1">
      <c r="A33" s="61"/>
    </row>
    <row r="34" spans="1:1" s="19" customFormat="1">
      <c r="A34" s="61"/>
    </row>
    <row r="35" spans="1:1" s="19" customFormat="1">
      <c r="A35" s="61"/>
    </row>
    <row r="36" spans="1:1" s="19" customFormat="1">
      <c r="A36" s="61"/>
    </row>
    <row r="37" spans="1:1" s="19" customFormat="1">
      <c r="A37" s="61"/>
    </row>
    <row r="38" spans="1:1" s="19" customFormat="1">
      <c r="A38" s="61"/>
    </row>
    <row r="39" spans="1:1" s="19" customFormat="1">
      <c r="A39" s="61"/>
    </row>
    <row r="40" spans="1:1" s="19" customFormat="1">
      <c r="A40" s="61"/>
    </row>
    <row r="41" spans="1:1" s="19" customFormat="1">
      <c r="A41" s="61"/>
    </row>
    <row r="42" spans="1:1" s="19" customFormat="1">
      <c r="A42" s="61"/>
    </row>
    <row r="43" spans="1:1" s="19" customFormat="1">
      <c r="A43" s="61"/>
    </row>
    <row r="44" spans="1:1" s="19" customFormat="1">
      <c r="A44" s="61"/>
    </row>
    <row r="45" spans="1:1" s="19" customFormat="1">
      <c r="A45" s="61"/>
    </row>
    <row r="46" spans="1:1" s="19" customFormat="1">
      <c r="A46" s="61"/>
    </row>
    <row r="47" spans="1:1" s="19" customFormat="1">
      <c r="A47" s="61"/>
    </row>
    <row r="48" spans="1:1" s="19" customFormat="1">
      <c r="A48" s="61"/>
    </row>
    <row r="49" spans="1:1" s="19" customFormat="1">
      <c r="A49" s="61"/>
    </row>
    <row r="50" spans="1:1" s="19" customFormat="1">
      <c r="A50" s="61"/>
    </row>
    <row r="51" spans="1:1" s="19" customFormat="1">
      <c r="A51" s="61"/>
    </row>
    <row r="52" spans="1:1" s="19" customFormat="1">
      <c r="A52" s="61"/>
    </row>
    <row r="53" spans="1:1" s="19" customFormat="1">
      <c r="A53" s="61"/>
    </row>
    <row r="54" spans="1:1" s="19" customFormat="1">
      <c r="A54" s="61"/>
    </row>
    <row r="55" spans="1:1" s="19" customFormat="1">
      <c r="A55" s="61"/>
    </row>
    <row r="56" spans="1:1" s="19" customFormat="1">
      <c r="A56" s="61"/>
    </row>
    <row r="57" spans="1:1" s="19" customFormat="1">
      <c r="A57" s="61"/>
    </row>
    <row r="58" spans="1:1" s="19" customFormat="1">
      <c r="A58" s="61"/>
    </row>
    <row r="59" spans="1:1" s="19" customFormat="1">
      <c r="A59" s="61"/>
    </row>
    <row r="60" spans="1:1" s="19" customFormat="1">
      <c r="A60" s="61"/>
    </row>
    <row r="61" spans="1:1" s="19" customFormat="1">
      <c r="A61" s="61"/>
    </row>
    <row r="62" spans="1:1" s="19" customFormat="1">
      <c r="A62" s="61"/>
    </row>
    <row r="63" spans="1:1" s="19" customFormat="1">
      <c r="A63" s="61"/>
    </row>
    <row r="64" spans="1:1" s="19" customFormat="1">
      <c r="A64" s="61"/>
    </row>
    <row r="65" spans="1:1" s="19" customFormat="1">
      <c r="A65" s="61"/>
    </row>
    <row r="66" spans="1:1" s="19" customFormat="1">
      <c r="A66" s="61"/>
    </row>
    <row r="67" spans="1:1" s="19" customFormat="1">
      <c r="A67" s="61"/>
    </row>
    <row r="68" spans="1:1" s="19" customFormat="1">
      <c r="A68" s="61"/>
    </row>
    <row r="69" spans="1:1" s="19" customFormat="1">
      <c r="A69" s="61"/>
    </row>
    <row r="70" spans="1:1" s="19" customFormat="1">
      <c r="A70" s="61"/>
    </row>
    <row r="71" spans="1:1" s="19" customFormat="1">
      <c r="A71" s="61"/>
    </row>
    <row r="72" spans="1:1" s="19" customFormat="1">
      <c r="A72" s="61"/>
    </row>
    <row r="73" spans="1:1" s="19" customFormat="1">
      <c r="A73" s="61"/>
    </row>
    <row r="74" spans="1:1" s="19" customFormat="1">
      <c r="A74" s="61"/>
    </row>
    <row r="75" spans="1:1" s="19" customFormat="1">
      <c r="A75" s="61"/>
    </row>
    <row r="76" spans="1:1" s="19" customFormat="1">
      <c r="A76" s="61"/>
    </row>
    <row r="77" spans="1:1" s="19" customFormat="1">
      <c r="A77" s="61"/>
    </row>
    <row r="78" spans="1:1" s="19" customFormat="1">
      <c r="A78" s="61"/>
    </row>
    <row r="79" spans="1:1" s="19" customFormat="1">
      <c r="A79" s="61"/>
    </row>
    <row r="80" spans="1:1" s="19" customFormat="1">
      <c r="A80" s="61"/>
    </row>
    <row r="81" spans="1:1" s="19" customFormat="1">
      <c r="A81" s="61"/>
    </row>
    <row r="82" spans="1:1" s="19" customFormat="1">
      <c r="A82" s="61"/>
    </row>
    <row r="83" spans="1:1" s="19" customFormat="1">
      <c r="A83" s="61"/>
    </row>
    <row r="84" spans="1:1" s="19" customFormat="1">
      <c r="A84" s="61"/>
    </row>
    <row r="85" spans="1:1" s="19" customFormat="1">
      <c r="A85" s="61"/>
    </row>
    <row r="86" spans="1:1" s="19" customFormat="1">
      <c r="A86" s="61"/>
    </row>
  </sheetData>
  <mergeCells count="1">
    <mergeCell ref="F6:N6"/>
  </mergeCells>
  <dataValidations count="2">
    <dataValidation allowBlank="1" showInputMessage="1" showErrorMessage="1" errorTitle="Invalid data" error="Specify hh:mm:ss or hh:mm" sqref="D3 E6:F6 I4"/>
    <dataValidation type="list" allowBlank="1" showInputMessage="1" showErrorMessage="1" sqref="E5">
      <formula1>"Provisional,Official,Final"</formula1>
    </dataValidation>
  </dataValidations>
  <pageMargins left="0.7" right="0.7" top="0.75" bottom="0.75" header="0.3" footer="0.3"/>
  <pageSetup paperSize="9" scale="85" orientation="landscape" r:id="rId1"/>
  <colBreaks count="1" manualBreakCount="1">
    <brk id="9" max="1048575" man="1"/>
  </colBreaks>
  <legacyDrawing r:id="rId2"/>
  <oleObjects>
    <oleObject progId="Word.Picture.8" shapeId="93185" r:id="rId3"/>
    <oleObject progId="Word.Picture.8" shapeId="93186" r:id="rId4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A1:CM86"/>
  <sheetViews>
    <sheetView zoomScaleNormal="100" workbookViewId="0">
      <selection activeCell="D23" sqref="D23"/>
    </sheetView>
  </sheetViews>
  <sheetFormatPr defaultColWidth="11.42578125" defaultRowHeight="12.75"/>
  <cols>
    <col min="1" max="1" width="5.28515625" style="20" customWidth="1"/>
    <col min="2" max="2" width="15.28515625" style="20" bestFit="1" customWidth="1"/>
    <col min="3" max="3" width="40" style="19" bestFit="1" customWidth="1"/>
    <col min="4" max="4" width="11.85546875" style="20" customWidth="1"/>
    <col min="5" max="6" width="11.85546875" style="19" customWidth="1"/>
    <col min="7" max="7" width="10.85546875" style="81" customWidth="1"/>
    <col min="8" max="8" width="11" style="19" customWidth="1"/>
    <col min="9" max="9" width="38.5703125" style="19" customWidth="1"/>
    <col min="10" max="10" width="11.85546875" style="19" customWidth="1"/>
    <col min="11" max="11" width="14.7109375" style="19" customWidth="1"/>
    <col min="12" max="12" width="7.85546875" style="19" bestFit="1" customWidth="1"/>
    <col min="13" max="13" width="9.140625" style="120" customWidth="1"/>
    <col min="14" max="14" width="4.28515625" style="19" bestFit="1" customWidth="1"/>
    <col min="15" max="15" width="6.28515625" style="94" customWidth="1"/>
    <col min="16" max="16" width="6.28515625" style="93" customWidth="1"/>
    <col min="17" max="21" width="3.5703125" style="19" customWidth="1"/>
    <col min="22" max="22" width="7" style="20" bestFit="1" customWidth="1"/>
    <col min="23" max="23" width="6.7109375" style="19" bestFit="1" customWidth="1"/>
    <col min="24" max="24" width="6.7109375" style="19" customWidth="1"/>
    <col min="25" max="25" width="7" style="20" bestFit="1" customWidth="1"/>
    <col min="26" max="26" width="7.140625" style="20" bestFit="1" customWidth="1"/>
    <col min="27" max="27" width="7" style="19" bestFit="1" customWidth="1"/>
    <col min="28" max="28" width="5.140625" style="19" customWidth="1"/>
    <col min="29" max="29" width="8.140625" style="19" customWidth="1"/>
    <col min="30" max="30" width="5.140625" style="19" customWidth="1"/>
    <col min="31" max="35" width="5.5703125" style="19" customWidth="1"/>
    <col min="36" max="36" width="7.5703125" style="19" customWidth="1"/>
    <col min="37" max="37" width="6.140625" style="19" customWidth="1"/>
    <col min="38" max="38" width="4.42578125" style="19" customWidth="1"/>
    <col min="39" max="39" width="21.42578125" style="19" customWidth="1"/>
    <col min="40" max="41" width="5.140625" style="19" customWidth="1"/>
    <col min="42" max="42" width="7" style="19" bestFit="1" customWidth="1"/>
    <col min="43" max="43" width="7.140625" style="19" bestFit="1" customWidth="1"/>
    <col min="44" max="44" width="9.140625" style="19" customWidth="1"/>
    <col min="45" max="45" width="6.140625" style="19" bestFit="1" customWidth="1"/>
    <col min="46" max="46" width="7" style="19" bestFit="1" customWidth="1"/>
    <col min="47" max="47" width="5" style="19" bestFit="1" customWidth="1"/>
    <col min="48" max="48" width="6.140625" style="19" bestFit="1" customWidth="1"/>
    <col min="49" max="49" width="7" style="19" bestFit="1" customWidth="1"/>
    <col min="50" max="50" width="5" style="19" bestFit="1" customWidth="1"/>
    <col min="51" max="51" width="6.140625" style="19" bestFit="1" customWidth="1"/>
    <col min="52" max="52" width="7" style="19" bestFit="1" customWidth="1"/>
    <col min="53" max="53" width="5" style="19" bestFit="1" customWidth="1"/>
    <col min="54" max="54" width="6.140625" style="19" bestFit="1" customWidth="1"/>
    <col min="55" max="55" width="7" style="19" bestFit="1" customWidth="1"/>
    <col min="56" max="56" width="5" style="19" bestFit="1" customWidth="1"/>
    <col min="57" max="57" width="6.140625" style="19" bestFit="1" customWidth="1"/>
    <col min="58" max="58" width="7" style="19" bestFit="1" customWidth="1"/>
    <col min="59" max="59" width="6" style="19" bestFit="1" customWidth="1"/>
    <col min="60" max="60" width="6.140625" style="19" bestFit="1" customWidth="1"/>
    <col min="61" max="61" width="7" style="19" bestFit="1" customWidth="1"/>
    <col min="62" max="62" width="5" style="19" bestFit="1" customWidth="1"/>
    <col min="63" max="63" width="6.140625" style="19" bestFit="1" customWidth="1"/>
    <col min="64" max="64" width="7" style="19" bestFit="1" customWidth="1"/>
    <col min="65" max="65" width="5" style="19" bestFit="1" customWidth="1"/>
    <col min="66" max="66" width="6.140625" style="19" bestFit="1" customWidth="1"/>
    <col min="67" max="67" width="7" style="19" bestFit="1" customWidth="1"/>
    <col min="68" max="68" width="5" style="19" bestFit="1" customWidth="1"/>
    <col min="69" max="69" width="6.140625" style="19" bestFit="1" customWidth="1"/>
    <col min="70" max="70" width="7" style="19" bestFit="1" customWidth="1"/>
    <col min="71" max="71" width="5" style="19" bestFit="1" customWidth="1"/>
    <col min="72" max="72" width="6.140625" style="19" bestFit="1" customWidth="1"/>
    <col min="73" max="73" width="7" style="19" bestFit="1" customWidth="1"/>
    <col min="74" max="74" width="5" style="19" bestFit="1" customWidth="1"/>
    <col min="75" max="75" width="6.140625" style="19" bestFit="1" customWidth="1"/>
    <col min="76" max="76" width="7" style="19" bestFit="1" customWidth="1"/>
    <col min="77" max="77" width="5" style="19" bestFit="1" customWidth="1"/>
    <col min="78" max="78" width="6.140625" style="19" bestFit="1" customWidth="1"/>
    <col min="79" max="79" width="7" style="19" bestFit="1" customWidth="1"/>
    <col min="80" max="80" width="5" style="19" bestFit="1" customWidth="1"/>
    <col min="81" max="81" width="6.140625" style="19" bestFit="1" customWidth="1"/>
    <col min="82" max="82" width="7" style="19" bestFit="1" customWidth="1"/>
    <col min="83" max="83" width="5" style="19" bestFit="1" customWidth="1"/>
    <col min="84" max="84" width="6.140625" style="19" bestFit="1" customWidth="1"/>
    <col min="85" max="85" width="7" style="19" bestFit="1" customWidth="1"/>
    <col min="86" max="86" width="6" style="19" bestFit="1" customWidth="1"/>
    <col min="87" max="87" width="6.140625" style="19" bestFit="1" customWidth="1"/>
    <col min="88" max="88" width="7" style="19" bestFit="1" customWidth="1"/>
    <col min="89" max="89" width="6" style="19" bestFit="1" customWidth="1"/>
    <col min="90" max="90" width="6.140625" style="19" bestFit="1" customWidth="1"/>
    <col min="91" max="91" width="7" style="19" bestFit="1" customWidth="1"/>
    <col min="92" max="92" width="5" style="19" bestFit="1" customWidth="1"/>
    <col min="93" max="93" width="6.140625" style="19" bestFit="1" customWidth="1"/>
    <col min="94" max="94" width="7" style="19" bestFit="1" customWidth="1"/>
    <col min="95" max="95" width="6" style="19" bestFit="1" customWidth="1"/>
    <col min="96" max="96" width="6.140625" style="19" bestFit="1" customWidth="1"/>
    <col min="97" max="97" width="7" style="19" bestFit="1" customWidth="1"/>
    <col min="98" max="98" width="5" style="19" bestFit="1" customWidth="1"/>
    <col min="99" max="99" width="6.140625" style="19" bestFit="1" customWidth="1"/>
    <col min="100" max="100" width="7" style="19" bestFit="1" customWidth="1"/>
    <col min="101" max="101" width="5" style="19" bestFit="1" customWidth="1"/>
    <col min="102" max="102" width="6.140625" style="19" bestFit="1" customWidth="1"/>
    <col min="103" max="103" width="7" style="19" bestFit="1" customWidth="1"/>
    <col min="104" max="104" width="6" style="19" bestFit="1" customWidth="1"/>
    <col min="105" max="105" width="6.140625" style="19" bestFit="1" customWidth="1"/>
    <col min="106" max="106" width="7" style="19" bestFit="1" customWidth="1"/>
    <col min="107" max="16384" width="11.42578125" style="19"/>
  </cols>
  <sheetData>
    <row r="1" spans="1:91">
      <c r="D1" s="292">
        <f>MIN(D11:D35)</f>
        <v>54.31</v>
      </c>
      <c r="E1" s="93"/>
      <c r="F1" s="93"/>
      <c r="G1" s="121">
        <v>250</v>
      </c>
      <c r="H1" s="93"/>
      <c r="J1" s="93"/>
      <c r="M1" s="19"/>
      <c r="N1" s="94"/>
      <c r="O1" s="95"/>
      <c r="P1" s="19"/>
      <c r="U1" s="20"/>
      <c r="V1" s="19"/>
      <c r="X1" s="20"/>
      <c r="Z1" s="93"/>
      <c r="AB1" s="93"/>
      <c r="AG1" s="93"/>
      <c r="AM1" s="93"/>
    </row>
    <row r="2" spans="1:91">
      <c r="A2" s="20">
        <f>MATCH("Final",9:9,0)</f>
        <v>7</v>
      </c>
      <c r="D2" s="96"/>
      <c r="E2" s="97"/>
      <c r="F2" s="97"/>
      <c r="G2" s="122"/>
      <c r="H2" s="97"/>
      <c r="J2" s="98"/>
      <c r="M2" s="19"/>
      <c r="N2" s="94"/>
      <c r="O2" s="93"/>
      <c r="P2" s="19"/>
      <c r="U2" s="20"/>
      <c r="V2" s="19"/>
      <c r="X2" s="20"/>
      <c r="Z2" s="19"/>
    </row>
    <row r="3" spans="1:91" ht="22.5" customHeight="1">
      <c r="A3" s="49" t="s">
        <v>203</v>
      </c>
      <c r="B3" s="54"/>
      <c r="D3" s="91" t="s">
        <v>25</v>
      </c>
      <c r="H3" s="99"/>
      <c r="I3" s="30"/>
      <c r="J3" s="50"/>
      <c r="K3" s="100"/>
      <c r="L3" s="101"/>
      <c r="M3" s="101"/>
      <c r="N3" s="94"/>
      <c r="O3" s="93"/>
      <c r="P3" s="20"/>
      <c r="U3" s="20"/>
      <c r="V3" s="19"/>
      <c r="X3" s="20"/>
      <c r="Z3" s="19"/>
      <c r="AI3" s="20"/>
    </row>
    <row r="4" spans="1:91" ht="15.75">
      <c r="A4" s="49" t="s">
        <v>193</v>
      </c>
      <c r="E4" s="6"/>
      <c r="F4" s="102"/>
      <c r="G4" s="123"/>
      <c r="I4" s="18" t="s">
        <v>72</v>
      </c>
      <c r="J4" s="51"/>
      <c r="L4" s="101"/>
      <c r="M4" s="101"/>
      <c r="N4" s="94"/>
      <c r="O4" s="93"/>
      <c r="P4" s="20"/>
      <c r="U4" s="20"/>
      <c r="V4" s="19"/>
      <c r="X4" s="20"/>
      <c r="Z4" s="19"/>
      <c r="AI4" s="20"/>
    </row>
    <row r="5" spans="1:91" ht="15.75">
      <c r="A5" s="49" t="s">
        <v>162</v>
      </c>
      <c r="B5" s="54"/>
      <c r="D5" s="19"/>
      <c r="E5" s="52" t="s">
        <v>16</v>
      </c>
      <c r="F5" s="49" t="s">
        <v>29</v>
      </c>
      <c r="G5" s="124"/>
      <c r="H5" s="20"/>
      <c r="I5" s="30"/>
      <c r="J5" s="30"/>
      <c r="K5" s="30"/>
      <c r="L5" s="21"/>
      <c r="M5" s="21"/>
      <c r="N5" s="94"/>
      <c r="O5" s="93"/>
      <c r="P5" s="20"/>
      <c r="U5" s="20"/>
      <c r="V5" s="19"/>
      <c r="X5" s="20"/>
      <c r="Z5" s="19"/>
      <c r="AI5" s="20"/>
    </row>
    <row r="6" spans="1:91">
      <c r="A6" s="1"/>
      <c r="B6" s="54"/>
      <c r="D6" s="19"/>
      <c r="E6" s="18" t="s">
        <v>27</v>
      </c>
      <c r="F6" s="315">
        <f ca="1">General!E8</f>
        <v>41494.655080439814</v>
      </c>
      <c r="G6" s="315"/>
      <c r="H6" s="315"/>
      <c r="I6" s="315"/>
      <c r="J6" s="315"/>
      <c r="K6" s="315"/>
      <c r="L6" s="315"/>
      <c r="M6" s="315"/>
      <c r="N6" s="315"/>
      <c r="Q6" s="20"/>
    </row>
    <row r="7" spans="1:91">
      <c r="D7" s="21"/>
      <c r="E7" s="21"/>
      <c r="F7" s="103"/>
      <c r="G7" s="125"/>
      <c r="H7" s="103"/>
      <c r="I7" s="21"/>
      <c r="L7" s="20"/>
      <c r="M7" s="20"/>
      <c r="O7" s="19"/>
      <c r="P7" s="19"/>
      <c r="V7" s="19"/>
      <c r="Y7" s="19"/>
      <c r="Z7" s="19"/>
    </row>
    <row r="8" spans="1:91">
      <c r="D8"/>
      <c r="E8"/>
      <c r="F8" s="20"/>
      <c r="G8" s="20"/>
      <c r="M8" s="19"/>
      <c r="O8" s="19"/>
      <c r="P8" s="19"/>
      <c r="V8" s="19"/>
      <c r="Y8" s="19"/>
      <c r="Z8" s="19"/>
    </row>
    <row r="9" spans="1:91" s="29" customFormat="1">
      <c r="A9" s="16" t="s">
        <v>6</v>
      </c>
      <c r="B9" s="16" t="s">
        <v>4</v>
      </c>
      <c r="C9" s="291" t="s">
        <v>7</v>
      </c>
      <c r="D9" s="281" t="s">
        <v>143</v>
      </c>
      <c r="E9" s="281" t="s">
        <v>30</v>
      </c>
      <c r="F9" s="277" t="s">
        <v>31</v>
      </c>
      <c r="G9" s="271" t="s">
        <v>0</v>
      </c>
      <c r="H9" s="107" t="s">
        <v>1</v>
      </c>
      <c r="I9" s="36" t="s">
        <v>32</v>
      </c>
      <c r="J9" s="23"/>
      <c r="K9" s="2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22"/>
      <c r="Y9" s="9"/>
      <c r="Z9" s="9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</row>
    <row r="10" spans="1:91">
      <c r="A10" s="24"/>
      <c r="B10" s="24"/>
      <c r="C10" s="24"/>
      <c r="D10"/>
      <c r="E10" s="111"/>
      <c r="F10" s="110"/>
      <c r="G10" s="127"/>
      <c r="H10" s="111"/>
      <c r="I10" s="112"/>
      <c r="J10" s="24"/>
      <c r="K10" s="24"/>
      <c r="L10" s="24"/>
      <c r="M10" s="19"/>
      <c r="O10" s="19"/>
      <c r="P10" s="24"/>
      <c r="Q10" s="24"/>
      <c r="R10" s="24"/>
      <c r="S10" s="24"/>
      <c r="T10" s="24"/>
      <c r="U10" s="24"/>
      <c r="V10" s="19"/>
      <c r="W10" s="25"/>
      <c r="X10" s="26"/>
      <c r="Y10" s="24"/>
      <c r="Z10" s="24"/>
    </row>
    <row r="11" spans="1:91" s="211" customFormat="1">
      <c r="A11" s="245">
        <v>301</v>
      </c>
      <c r="B11" s="212" t="str">
        <f>IF(ISBLANK(A11),"",VLOOKUP(A11,piloci!B1:C17,2,0))</f>
        <v>POLSKA</v>
      </c>
      <c r="C11" s="213" t="str">
        <f>IF(ISBLANK(A11),"",VLOOKUP(A11,piloci!B9:D25,3,0))</f>
        <v>BÓGDAŁ DARIUSZ / GĘBAŁA BARBARA</v>
      </c>
      <c r="D11" s="294">
        <v>87.39</v>
      </c>
      <c r="E11" s="264">
        <f t="shared" ref="E11:E17" si="0">ROUND(($D$1/D11)*1000,0)</f>
        <v>621</v>
      </c>
      <c r="F11" s="228"/>
      <c r="G11" s="229">
        <f t="shared" ref="G11:G17" si="1">IF(ISBLANK(D11),0,IF(F11&gt;1,IF(E11-F11&lt;0,0,E11-F11),ROUND(E11*(1-F11),0)))</f>
        <v>621</v>
      </c>
      <c r="H11" s="211">
        <f t="shared" ref="H11:H17" ca="1" si="2">RANK(G11,OFFSET(G$11,0,0,Npil,1),0)</f>
        <v>8</v>
      </c>
      <c r="I11" s="295"/>
      <c r="J11" s="231"/>
      <c r="K11" s="231"/>
    </row>
    <row r="12" spans="1:91" s="211" customFormat="1">
      <c r="A12" s="245">
        <v>302</v>
      </c>
      <c r="B12" s="212" t="str">
        <f>IF(ISBLANK(A12),"",VLOOKUP(A12,piloci!B2:C18,2,0))</f>
        <v>POLSKA</v>
      </c>
      <c r="C12" s="213" t="str">
        <f>IF(ISBLANK(A12),"",VLOOKUP(A12,piloci!B10:D26,3,0))</f>
        <v>BARCZYŃSKI MAREK/BARA VIOLETTA</v>
      </c>
      <c r="D12" s="296">
        <v>86.31</v>
      </c>
      <c r="E12" s="264">
        <f t="shared" si="0"/>
        <v>629</v>
      </c>
      <c r="F12" s="228"/>
      <c r="G12" s="229">
        <f t="shared" si="1"/>
        <v>629</v>
      </c>
      <c r="H12" s="211">
        <f t="shared" ca="1" si="2"/>
        <v>7</v>
      </c>
      <c r="I12" s="230"/>
      <c r="J12" s="231"/>
      <c r="K12" s="231"/>
    </row>
    <row r="13" spans="1:91" s="211" customFormat="1">
      <c r="A13" s="245">
        <v>303</v>
      </c>
      <c r="B13" s="212" t="str">
        <f>IF(ISBLANK(A13),"",VLOOKUP(A13,piloci!B3:C19,2,0))</f>
        <v>POLSKA</v>
      </c>
      <c r="C13" s="213" t="str">
        <f>IF(ISBLANK(A13),"",VLOOKUP(A13,piloci!B11:D27,3,0))</f>
        <v>KRUPA PIOTR / KRUPA AGNIESZKA</v>
      </c>
      <c r="D13" s="296">
        <v>84.75</v>
      </c>
      <c r="E13" s="264">
        <f t="shared" si="0"/>
        <v>641</v>
      </c>
      <c r="F13" s="228"/>
      <c r="G13" s="229">
        <f t="shared" si="1"/>
        <v>641</v>
      </c>
      <c r="H13" s="211">
        <f t="shared" ca="1" si="2"/>
        <v>6</v>
      </c>
      <c r="I13" s="230"/>
      <c r="J13" s="231"/>
      <c r="K13" s="231"/>
    </row>
    <row r="14" spans="1:91" s="211" customFormat="1">
      <c r="A14" s="245">
        <v>304</v>
      </c>
      <c r="B14" s="212" t="str">
        <f>IF(ISBLANK(A14),"",VLOOKUP(A14,piloci!B4:C20,2,0))</f>
        <v>POLSKA</v>
      </c>
      <c r="C14" s="213" t="str">
        <f>IF(ISBLANK(A14),"",VLOOKUP(A14,piloci!B12:D28,3,0))</f>
        <v xml:space="preserve">BALCERZEWSKI  JAROSŁAW  / KŁOSS MAGDALENA </v>
      </c>
      <c r="D14" s="296">
        <v>69.87</v>
      </c>
      <c r="E14" s="264">
        <f t="shared" si="0"/>
        <v>777</v>
      </c>
      <c r="F14" s="228"/>
      <c r="G14" s="229">
        <f t="shared" si="1"/>
        <v>777</v>
      </c>
      <c r="H14" s="211">
        <f t="shared" ca="1" si="2"/>
        <v>3</v>
      </c>
      <c r="I14" s="295"/>
      <c r="J14" s="232"/>
      <c r="K14" s="233"/>
      <c r="M14" s="230"/>
      <c r="N14" s="234"/>
      <c r="O14" s="230"/>
      <c r="U14" s="235"/>
      <c r="V14" s="236"/>
      <c r="W14" s="237"/>
      <c r="X14" s="238"/>
      <c r="Z14" s="230"/>
      <c r="AA14" s="233"/>
      <c r="AB14" s="233"/>
      <c r="AD14" s="239"/>
      <c r="AE14" s="239"/>
      <c r="AG14" s="239"/>
      <c r="AH14" s="239"/>
      <c r="AJ14" s="239"/>
      <c r="AK14" s="239"/>
      <c r="AM14" s="239"/>
      <c r="AN14" s="239"/>
      <c r="AP14" s="239"/>
      <c r="AQ14" s="239"/>
      <c r="AS14" s="239"/>
      <c r="AT14" s="239"/>
      <c r="AV14" s="239"/>
      <c r="AW14" s="239"/>
      <c r="AY14" s="239"/>
      <c r="AZ14" s="239"/>
      <c r="BB14" s="239"/>
      <c r="BC14" s="239"/>
      <c r="BE14" s="239"/>
      <c r="BF14" s="239"/>
      <c r="BH14" s="239"/>
      <c r="BI14" s="239"/>
      <c r="BK14" s="239"/>
      <c r="BL14" s="239"/>
      <c r="BN14" s="239"/>
      <c r="BO14" s="239"/>
      <c r="BQ14" s="239"/>
      <c r="BR14" s="239"/>
      <c r="BT14" s="239"/>
      <c r="BU14" s="239"/>
      <c r="BW14" s="239"/>
      <c r="BX14" s="239"/>
      <c r="BZ14" s="239"/>
      <c r="CA14" s="239"/>
      <c r="CC14" s="239"/>
      <c r="CD14" s="239"/>
      <c r="CF14" s="239"/>
      <c r="CG14" s="239"/>
      <c r="CI14" s="239"/>
      <c r="CJ14" s="239"/>
      <c r="CL14" s="239"/>
      <c r="CM14" s="239"/>
    </row>
    <row r="15" spans="1:91" s="211" customFormat="1">
      <c r="A15" s="245">
        <v>305</v>
      </c>
      <c r="B15" s="212" t="str">
        <f>IF(ISBLANK(A15),"",VLOOKUP(A15,piloci!B5:C21,2,0))</f>
        <v>RUSSIA</v>
      </c>
      <c r="C15" s="213" t="str">
        <f>IF(ISBLANK(A15),"",VLOOKUP(A15,piloci!B13:D29,3,0))</f>
        <v>EKIMOV KIRILL / SHARAPOW ANATOLY</v>
      </c>
      <c r="D15" s="296">
        <v>61.15</v>
      </c>
      <c r="E15" s="264">
        <f t="shared" si="0"/>
        <v>888</v>
      </c>
      <c r="F15" s="228"/>
      <c r="G15" s="229">
        <f t="shared" si="1"/>
        <v>888</v>
      </c>
      <c r="H15" s="211">
        <f t="shared" ca="1" si="2"/>
        <v>2</v>
      </c>
      <c r="I15" s="230"/>
      <c r="J15" s="231"/>
      <c r="K15" s="231"/>
    </row>
    <row r="16" spans="1:91" s="211" customFormat="1">
      <c r="A16" s="249">
        <v>316</v>
      </c>
      <c r="B16" s="212" t="str">
        <f>IF(ISBLANK(A16),"",VLOOKUP(A16,piloci!B6:C22,2,0))</f>
        <v>POLSKA</v>
      </c>
      <c r="C16" s="213" t="str">
        <f>IF(ISBLANK(A16),"",VLOOKUP(A16,piloci!B14:D30,3,0))</f>
        <v>WALKOWIAK DANIEL / WALKOWIAK ROMAN</v>
      </c>
      <c r="D16" s="296">
        <v>79.63</v>
      </c>
      <c r="E16" s="264">
        <f t="shared" si="0"/>
        <v>682</v>
      </c>
      <c r="F16" s="228"/>
      <c r="G16" s="229">
        <f t="shared" si="1"/>
        <v>682</v>
      </c>
      <c r="H16" s="211">
        <f t="shared" ca="1" si="2"/>
        <v>5</v>
      </c>
      <c r="I16" s="240"/>
      <c r="J16" s="231"/>
      <c r="K16" s="231"/>
    </row>
    <row r="17" spans="1:91" s="211" customFormat="1">
      <c r="A17" s="249">
        <v>211</v>
      </c>
      <c r="B17" s="212" t="str">
        <f>IF(ISBLANK(A17),"",VLOOKUP(A17,piloci!B7:C23,2,0))</f>
        <v>POLSKA</v>
      </c>
      <c r="C17" s="213" t="str">
        <f>IF(ISBLANK(A17),"",VLOOKUP(A17,piloci!B15:D31,3,0))</f>
        <v>TOMASZ KRZYSZTOF / IRENEUSZ WĄTROBA</v>
      </c>
      <c r="D17" s="296">
        <v>73</v>
      </c>
      <c r="E17" s="264">
        <f t="shared" si="0"/>
        <v>744</v>
      </c>
      <c r="F17" s="265"/>
      <c r="G17" s="266">
        <f t="shared" si="1"/>
        <v>744</v>
      </c>
      <c r="H17" s="258">
        <f t="shared" ca="1" si="2"/>
        <v>4</v>
      </c>
      <c r="I17" s="267"/>
      <c r="J17" s="268"/>
      <c r="K17" s="231"/>
      <c r="U17" s="235"/>
      <c r="V17" s="236"/>
      <c r="W17" s="237"/>
      <c r="X17" s="238"/>
      <c r="Z17" s="230"/>
      <c r="AA17" s="233"/>
      <c r="AB17" s="233"/>
      <c r="AD17" s="239"/>
      <c r="AE17" s="239"/>
      <c r="AG17" s="239"/>
      <c r="AH17" s="239"/>
      <c r="AJ17" s="239"/>
      <c r="AK17" s="239"/>
      <c r="AM17" s="239"/>
      <c r="AN17" s="239"/>
      <c r="AP17" s="239"/>
      <c r="AQ17" s="239"/>
      <c r="AS17" s="239"/>
      <c r="AT17" s="239"/>
      <c r="AV17" s="239"/>
      <c r="AW17" s="239"/>
      <c r="AY17" s="239"/>
      <c r="AZ17" s="239"/>
      <c r="BB17" s="239"/>
      <c r="BC17" s="239"/>
      <c r="BE17" s="239"/>
      <c r="BF17" s="239"/>
      <c r="BH17" s="239"/>
      <c r="BI17" s="239"/>
      <c r="BK17" s="239"/>
      <c r="BL17" s="239"/>
      <c r="BN17" s="239"/>
      <c r="BO17" s="239"/>
      <c r="BQ17" s="239"/>
      <c r="BR17" s="239"/>
      <c r="BT17" s="239"/>
      <c r="BU17" s="239"/>
      <c r="BW17" s="239"/>
      <c r="BX17" s="239"/>
      <c r="BZ17" s="239"/>
      <c r="CA17" s="239"/>
      <c r="CC17" s="239"/>
      <c r="CD17" s="239"/>
      <c r="CF17" s="239"/>
      <c r="CG17" s="239"/>
      <c r="CI17" s="239"/>
      <c r="CJ17" s="239"/>
      <c r="CL17" s="239"/>
      <c r="CM17" s="239"/>
    </row>
    <row r="18" spans="1:91" s="211" customFormat="1">
      <c r="A18" s="249">
        <v>666</v>
      </c>
      <c r="B18" s="212" t="str">
        <f>IF(ISBLANK(A18),"",VLOOKUP(A18,piloci!B8:C24,2,0))</f>
        <v>ČESKÁ REPUBLIKA/POLSKA</v>
      </c>
      <c r="C18" s="213" t="str">
        <f>IF(ISBLANK(A18),"",VLOOKUP(A18,piloci!B16:D32,3,0))</f>
        <v>ZAWORKA/KACZYŃSKA</v>
      </c>
      <c r="D18" s="296">
        <v>54.31</v>
      </c>
      <c r="E18" s="264">
        <f t="shared" ref="E18" si="3">ROUND(($D$1/D18)*1000,0)</f>
        <v>1000</v>
      </c>
      <c r="F18" s="265"/>
      <c r="G18" s="266">
        <f t="shared" ref="G18" si="4">IF(ISBLANK(D18),0,IF(F18&gt;1,IF(E18-F18&lt;0,0,E18-F18),ROUND(E18*(1-F18),0)))</f>
        <v>1000</v>
      </c>
      <c r="H18" s="258">
        <f t="shared" ref="H18" ca="1" si="5">RANK(G18,OFFSET(G$11,0,0,Npil,1),0)</f>
        <v>1</v>
      </c>
      <c r="I18" s="267"/>
      <c r="J18" s="268"/>
      <c r="K18" s="231"/>
      <c r="U18" s="235"/>
      <c r="V18" s="236"/>
      <c r="W18" s="237"/>
      <c r="X18" s="238"/>
      <c r="Z18" s="230"/>
      <c r="AA18" s="233"/>
      <c r="AB18" s="233"/>
      <c r="AD18" s="239"/>
      <c r="AE18" s="239"/>
      <c r="AG18" s="239"/>
      <c r="AH18" s="239"/>
      <c r="AJ18" s="239"/>
      <c r="AK18" s="239"/>
      <c r="AM18" s="239"/>
      <c r="AN18" s="239"/>
      <c r="AP18" s="239"/>
      <c r="AQ18" s="239"/>
      <c r="AS18" s="239"/>
      <c r="AT18" s="239"/>
      <c r="AV18" s="239"/>
      <c r="AW18" s="239"/>
      <c r="AY18" s="239"/>
      <c r="AZ18" s="239"/>
      <c r="BB18" s="239"/>
      <c r="BC18" s="239"/>
      <c r="BE18" s="239"/>
      <c r="BF18" s="239"/>
      <c r="BH18" s="239"/>
      <c r="BI18" s="239"/>
      <c r="BK18" s="239"/>
      <c r="BL18" s="239"/>
      <c r="BN18" s="239"/>
      <c r="BO18" s="239"/>
      <c r="BQ18" s="239"/>
      <c r="BR18" s="239"/>
      <c r="BT18" s="239"/>
      <c r="BU18" s="239"/>
      <c r="BW18" s="239"/>
      <c r="BX18" s="239"/>
      <c r="BZ18" s="239"/>
      <c r="CA18" s="239"/>
      <c r="CC18" s="239"/>
      <c r="CD18" s="239"/>
      <c r="CF18" s="239"/>
      <c r="CG18" s="239"/>
      <c r="CI18" s="239"/>
      <c r="CJ18" s="239"/>
      <c r="CL18" s="239"/>
      <c r="CM18" s="239"/>
    </row>
    <row r="19" spans="1:91">
      <c r="A19" s="61"/>
    </row>
    <row r="20" spans="1:91">
      <c r="A20" s="61"/>
    </row>
    <row r="21" spans="1:91">
      <c r="A21" s="61"/>
    </row>
    <row r="22" spans="1:91">
      <c r="A22" s="61"/>
    </row>
    <row r="23" spans="1:91">
      <c r="A23" s="61"/>
    </row>
    <row r="24" spans="1:91">
      <c r="A24" s="61"/>
    </row>
    <row r="25" spans="1:91">
      <c r="A25" s="61"/>
    </row>
    <row r="26" spans="1:91">
      <c r="A26" s="61"/>
    </row>
    <row r="27" spans="1:91">
      <c r="A27" s="61"/>
    </row>
    <row r="28" spans="1:91">
      <c r="A28" s="61"/>
    </row>
    <row r="29" spans="1:91">
      <c r="A29" s="61"/>
    </row>
    <row r="30" spans="1:91">
      <c r="A30" s="61"/>
    </row>
    <row r="31" spans="1:91">
      <c r="A31" s="61"/>
    </row>
    <row r="32" spans="1:91">
      <c r="A32" s="61"/>
    </row>
    <row r="33" spans="1:1" s="19" customFormat="1">
      <c r="A33" s="61"/>
    </row>
    <row r="34" spans="1:1" s="19" customFormat="1">
      <c r="A34" s="61"/>
    </row>
    <row r="35" spans="1:1" s="19" customFormat="1">
      <c r="A35" s="61"/>
    </row>
    <row r="36" spans="1:1" s="19" customFormat="1">
      <c r="A36" s="61"/>
    </row>
    <row r="37" spans="1:1" s="19" customFormat="1">
      <c r="A37" s="61"/>
    </row>
    <row r="38" spans="1:1" s="19" customFormat="1">
      <c r="A38" s="61"/>
    </row>
    <row r="39" spans="1:1" s="19" customFormat="1">
      <c r="A39" s="61"/>
    </row>
    <row r="40" spans="1:1" s="19" customFormat="1">
      <c r="A40" s="61"/>
    </row>
    <row r="41" spans="1:1" s="19" customFormat="1">
      <c r="A41" s="61"/>
    </row>
    <row r="42" spans="1:1" s="19" customFormat="1">
      <c r="A42" s="61"/>
    </row>
    <row r="43" spans="1:1" s="19" customFormat="1">
      <c r="A43" s="61"/>
    </row>
    <row r="44" spans="1:1" s="19" customFormat="1">
      <c r="A44" s="61"/>
    </row>
    <row r="45" spans="1:1" s="19" customFormat="1">
      <c r="A45" s="61"/>
    </row>
    <row r="46" spans="1:1" s="19" customFormat="1">
      <c r="A46" s="61"/>
    </row>
    <row r="47" spans="1:1" s="19" customFormat="1">
      <c r="A47" s="61"/>
    </row>
    <row r="48" spans="1:1" s="19" customFormat="1">
      <c r="A48" s="61"/>
    </row>
    <row r="49" spans="1:1" s="19" customFormat="1">
      <c r="A49" s="61"/>
    </row>
    <row r="50" spans="1:1" s="19" customFormat="1">
      <c r="A50" s="61"/>
    </row>
    <row r="51" spans="1:1" s="19" customFormat="1">
      <c r="A51" s="61"/>
    </row>
    <row r="52" spans="1:1" s="19" customFormat="1">
      <c r="A52" s="61"/>
    </row>
    <row r="53" spans="1:1" s="19" customFormat="1">
      <c r="A53" s="61"/>
    </row>
    <row r="54" spans="1:1" s="19" customFormat="1">
      <c r="A54" s="61"/>
    </row>
    <row r="55" spans="1:1" s="19" customFormat="1">
      <c r="A55" s="61"/>
    </row>
    <row r="56" spans="1:1" s="19" customFormat="1">
      <c r="A56" s="61"/>
    </row>
    <row r="57" spans="1:1" s="19" customFormat="1">
      <c r="A57" s="61"/>
    </row>
    <row r="58" spans="1:1" s="19" customFormat="1">
      <c r="A58" s="61"/>
    </row>
    <row r="59" spans="1:1" s="19" customFormat="1">
      <c r="A59" s="61"/>
    </row>
    <row r="60" spans="1:1" s="19" customFormat="1">
      <c r="A60" s="61"/>
    </row>
    <row r="61" spans="1:1" s="19" customFormat="1">
      <c r="A61" s="61"/>
    </row>
    <row r="62" spans="1:1" s="19" customFormat="1">
      <c r="A62" s="61"/>
    </row>
    <row r="63" spans="1:1" s="19" customFormat="1">
      <c r="A63" s="61"/>
    </row>
    <row r="64" spans="1:1" s="19" customFormat="1">
      <c r="A64" s="61"/>
    </row>
    <row r="65" spans="1:1" s="19" customFormat="1">
      <c r="A65" s="61"/>
    </row>
    <row r="66" spans="1:1" s="19" customFormat="1">
      <c r="A66" s="61"/>
    </row>
    <row r="67" spans="1:1" s="19" customFormat="1">
      <c r="A67" s="61"/>
    </row>
    <row r="68" spans="1:1" s="19" customFormat="1">
      <c r="A68" s="61"/>
    </row>
    <row r="69" spans="1:1" s="19" customFormat="1">
      <c r="A69" s="61"/>
    </row>
    <row r="70" spans="1:1" s="19" customFormat="1">
      <c r="A70" s="61"/>
    </row>
    <row r="71" spans="1:1" s="19" customFormat="1">
      <c r="A71" s="61"/>
    </row>
    <row r="72" spans="1:1" s="19" customFormat="1">
      <c r="A72" s="61"/>
    </row>
    <row r="73" spans="1:1" s="19" customFormat="1">
      <c r="A73" s="61"/>
    </row>
    <row r="74" spans="1:1" s="19" customFormat="1">
      <c r="A74" s="61"/>
    </row>
    <row r="75" spans="1:1" s="19" customFormat="1">
      <c r="A75" s="61"/>
    </row>
    <row r="76" spans="1:1" s="19" customFormat="1">
      <c r="A76" s="61"/>
    </row>
    <row r="77" spans="1:1" s="19" customFormat="1">
      <c r="A77" s="61"/>
    </row>
    <row r="78" spans="1:1" s="19" customFormat="1">
      <c r="A78" s="61"/>
    </row>
    <row r="79" spans="1:1" s="19" customFormat="1">
      <c r="A79" s="61"/>
    </row>
    <row r="80" spans="1:1" s="19" customFormat="1">
      <c r="A80" s="61"/>
    </row>
    <row r="81" spans="1:1" s="19" customFormat="1">
      <c r="A81" s="61"/>
    </row>
    <row r="82" spans="1:1" s="19" customFormat="1">
      <c r="A82" s="61"/>
    </row>
    <row r="83" spans="1:1" s="19" customFormat="1">
      <c r="A83" s="61"/>
    </row>
    <row r="84" spans="1:1" s="19" customFormat="1">
      <c r="A84" s="61"/>
    </row>
    <row r="85" spans="1:1" s="19" customFormat="1">
      <c r="A85" s="61"/>
    </row>
    <row r="86" spans="1:1" s="19" customFormat="1">
      <c r="A86" s="61"/>
    </row>
  </sheetData>
  <mergeCells count="1">
    <mergeCell ref="F6:N6"/>
  </mergeCells>
  <dataValidations count="2">
    <dataValidation type="list" allowBlank="1" showInputMessage="1" showErrorMessage="1" sqref="E5">
      <formula1>"Provisional,Official,Final"</formula1>
    </dataValidation>
    <dataValidation allowBlank="1" showInputMessage="1" showErrorMessage="1" errorTitle="Invalid data" error="Specify hh:mm:ss or hh:mm" sqref="D3 E6:F6 I4"/>
  </dataValidations>
  <pageMargins left="0.7" right="0.7" top="0.75" bottom="0.75" header="0.3" footer="0.3"/>
  <pageSetup paperSize="9" scale="85" orientation="landscape" r:id="rId1"/>
  <colBreaks count="1" manualBreakCount="1">
    <brk id="9" max="1048575" man="1"/>
  </colBreaks>
  <legacyDrawing r:id="rId2"/>
  <oleObjects>
    <oleObject progId="Word.Picture.8" shapeId="94209" r:id="rId3"/>
    <oleObject progId="Word.Picture.8" shapeId="94210" r:id="rId4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4"/>
  <dimension ref="A1:DC144"/>
  <sheetViews>
    <sheetView zoomScaleNormal="100" workbookViewId="0">
      <pane xSplit="3" ySplit="13" topLeftCell="G14" activePane="bottomRight" state="frozenSplit"/>
      <selection pane="topRight" activeCell="D1" sqref="D1"/>
      <selection pane="bottomLeft" activeCell="A10" sqref="A10"/>
      <selection pane="bottomRight" activeCell="A5" sqref="A5:S22"/>
    </sheetView>
  </sheetViews>
  <sheetFormatPr defaultColWidth="11.42578125" defaultRowHeight="12.75"/>
  <cols>
    <col min="1" max="1" width="6" style="20" customWidth="1"/>
    <col min="2" max="2" width="22" style="20" bestFit="1" customWidth="1"/>
    <col min="3" max="3" width="40" style="19" bestFit="1" customWidth="1"/>
    <col min="4" max="4" width="10.85546875" style="19" customWidth="1"/>
    <col min="5" max="5" width="16.7109375" style="20" customWidth="1"/>
    <col min="6" max="6" width="13.42578125" style="19" customWidth="1"/>
    <col min="7" max="10" width="10.85546875" style="19" customWidth="1"/>
    <col min="11" max="11" width="15.5703125" style="20" customWidth="1"/>
    <col min="12" max="12" width="13.42578125" style="19" customWidth="1"/>
    <col min="13" max="14" width="10.85546875" style="19" customWidth="1"/>
    <col min="15" max="15" width="15.5703125" style="20" customWidth="1"/>
    <col min="16" max="16" width="13.42578125" style="19" customWidth="1"/>
    <col min="17" max="17" width="10.85546875" style="19" customWidth="1"/>
    <col min="18" max="18" width="7" style="19" customWidth="1"/>
    <col min="19" max="19" width="11" style="19" customWidth="1"/>
    <col min="20" max="23" width="9.140625" customWidth="1"/>
    <col min="24" max="24" width="6.7109375" style="19" bestFit="1" customWidth="1"/>
    <col min="25" max="25" width="6.7109375" style="19" customWidth="1"/>
    <col min="26" max="26" width="7" style="20" bestFit="1" customWidth="1"/>
    <col min="27" max="27" width="7.140625" style="20" bestFit="1" customWidth="1"/>
    <col min="28" max="28" width="7" style="19" bestFit="1" customWidth="1"/>
    <col min="29" max="29" width="5.140625" style="19" customWidth="1"/>
    <col min="30" max="30" width="8.140625" style="19" customWidth="1"/>
    <col min="31" max="31" width="7.28515625" style="19" bestFit="1" customWidth="1"/>
    <col min="32" max="36" width="5.5703125" style="19" customWidth="1"/>
    <col min="37" max="37" width="7.5703125" style="19" customWidth="1"/>
    <col min="38" max="38" width="6.140625" style="19" customWidth="1"/>
    <col min="39" max="39" width="4.42578125" style="19" customWidth="1"/>
    <col min="40" max="40" width="21.42578125" style="19" customWidth="1"/>
    <col min="41" max="42" width="5.140625" style="19" customWidth="1"/>
    <col min="43" max="43" width="7" style="19" bestFit="1" customWidth="1"/>
    <col min="44" max="44" width="7.140625" style="19" bestFit="1" customWidth="1"/>
    <col min="45" max="45" width="9.140625" style="19" bestFit="1" customWidth="1"/>
    <col min="46" max="46" width="6.140625" style="19" bestFit="1" customWidth="1"/>
    <col min="47" max="47" width="7" style="19" bestFit="1" customWidth="1"/>
    <col min="48" max="48" width="5" style="19" bestFit="1" customWidth="1"/>
    <col min="49" max="49" width="6.140625" style="19" bestFit="1" customWidth="1"/>
    <col min="50" max="50" width="7" style="19" bestFit="1" customWidth="1"/>
    <col min="51" max="51" width="5" style="19" bestFit="1" customWidth="1"/>
    <col min="52" max="52" width="6.140625" style="19" bestFit="1" customWidth="1"/>
    <col min="53" max="53" width="7" style="19" bestFit="1" customWidth="1"/>
    <col min="54" max="54" width="5" style="19" bestFit="1" customWidth="1"/>
    <col min="55" max="55" width="6.140625" style="19" bestFit="1" customWidth="1"/>
    <col min="56" max="56" width="7" style="19" bestFit="1" customWidth="1"/>
    <col min="57" max="57" width="5" style="19" bestFit="1" customWidth="1"/>
    <col min="58" max="58" width="6.140625" style="19" bestFit="1" customWidth="1"/>
    <col min="59" max="59" width="7" style="19" bestFit="1" customWidth="1"/>
    <col min="60" max="60" width="6" style="19" bestFit="1" customWidth="1"/>
    <col min="61" max="61" width="6.140625" style="19" bestFit="1" customWidth="1"/>
    <col min="62" max="62" width="7" style="19" bestFit="1" customWidth="1"/>
    <col min="63" max="63" width="5" style="19" bestFit="1" customWidth="1"/>
    <col min="64" max="64" width="6.140625" style="19" bestFit="1" customWidth="1"/>
    <col min="65" max="65" width="7" style="19" bestFit="1" customWidth="1"/>
    <col min="66" max="66" width="5" style="19" bestFit="1" customWidth="1"/>
    <col min="67" max="67" width="6.140625" style="19" bestFit="1" customWidth="1"/>
    <col min="68" max="68" width="7" style="19" bestFit="1" customWidth="1"/>
    <col min="69" max="69" width="5" style="19" bestFit="1" customWidth="1"/>
    <col min="70" max="70" width="6.140625" style="19" bestFit="1" customWidth="1"/>
    <col min="71" max="71" width="7" style="19" bestFit="1" customWidth="1"/>
    <col min="72" max="72" width="5" style="19" bestFit="1" customWidth="1"/>
    <col min="73" max="73" width="6.140625" style="19" bestFit="1" customWidth="1"/>
    <col min="74" max="74" width="7" style="19" bestFit="1" customWidth="1"/>
    <col min="75" max="75" width="5" style="19" bestFit="1" customWidth="1"/>
    <col min="76" max="76" width="6.140625" style="19" bestFit="1" customWidth="1"/>
    <col min="77" max="77" width="7" style="19" bestFit="1" customWidth="1"/>
    <col min="78" max="78" width="5" style="19" bestFit="1" customWidth="1"/>
    <col min="79" max="79" width="6.140625" style="19" bestFit="1" customWidth="1"/>
    <col min="80" max="80" width="7" style="19" bestFit="1" customWidth="1"/>
    <col min="81" max="81" width="5" style="19" bestFit="1" customWidth="1"/>
    <col min="82" max="82" width="6.140625" style="19" bestFit="1" customWidth="1"/>
    <col min="83" max="83" width="7" style="19" bestFit="1" customWidth="1"/>
    <col min="84" max="84" width="5" style="19" bestFit="1" customWidth="1"/>
    <col min="85" max="85" width="6.140625" style="19" bestFit="1" customWidth="1"/>
    <col min="86" max="86" width="7" style="19" bestFit="1" customWidth="1"/>
    <col min="87" max="87" width="6" style="19" bestFit="1" customWidth="1"/>
    <col min="88" max="88" width="6.140625" style="19" bestFit="1" customWidth="1"/>
    <col min="89" max="89" width="7" style="19" bestFit="1" customWidth="1"/>
    <col min="90" max="90" width="6" style="19" bestFit="1" customWidth="1"/>
    <col min="91" max="91" width="6.140625" style="19" bestFit="1" customWidth="1"/>
    <col min="92" max="92" width="7" style="19" bestFit="1" customWidth="1"/>
    <col min="93" max="93" width="5" style="19" bestFit="1" customWidth="1"/>
    <col min="94" max="94" width="6.140625" style="19" bestFit="1" customWidth="1"/>
    <col min="95" max="95" width="7" style="19" bestFit="1" customWidth="1"/>
    <col min="96" max="96" width="6" style="19" bestFit="1" customWidth="1"/>
    <col min="97" max="97" width="6.140625" style="19" bestFit="1" customWidth="1"/>
    <col min="98" max="98" width="7" style="19" bestFit="1" customWidth="1"/>
    <col min="99" max="99" width="5" style="19" bestFit="1" customWidth="1"/>
    <col min="100" max="100" width="6.140625" style="19" bestFit="1" customWidth="1"/>
    <col min="101" max="101" width="7" style="19" bestFit="1" customWidth="1"/>
    <col min="102" max="102" width="5" style="19" bestFit="1" customWidth="1"/>
    <col min="103" max="103" width="6.140625" style="19" bestFit="1" customWidth="1"/>
    <col min="104" max="104" width="7" style="19" bestFit="1" customWidth="1"/>
    <col min="105" max="105" width="6" style="19" bestFit="1" customWidth="1"/>
    <col min="106" max="106" width="6.140625" style="19" bestFit="1" customWidth="1"/>
    <col min="107" max="107" width="7" style="19" bestFit="1" customWidth="1"/>
    <col min="108" max="16384" width="11.42578125" style="19"/>
  </cols>
  <sheetData>
    <row r="1" spans="1:107" s="63" customFormat="1" ht="33" hidden="1">
      <c r="A1" s="62"/>
      <c r="B1" s="62"/>
      <c r="C1" s="67"/>
      <c r="D1" s="64" t="str">
        <f t="shared" ref="D1:G1" si="0">CONCATENATE(D10,"-",D11)</f>
        <v>01-Start</v>
      </c>
      <c r="E1" s="64" t="str">
        <f t="shared" si="0"/>
        <v>02-SzybkoWolno</v>
      </c>
      <c r="F1" s="64" t="str">
        <f t="shared" si="0"/>
        <v>03-nawigacja</v>
      </c>
      <c r="G1" s="64" t="str">
        <f t="shared" si="0"/>
        <v>04-Lądowanie</v>
      </c>
      <c r="H1" s="64" t="str">
        <f>CONCATENATE(H11)</f>
        <v>Premia</v>
      </c>
      <c r="I1" s="64" t="str">
        <f t="shared" ref="I1:M1" si="1">CONCATENATE(I10,"-",I11)</f>
        <v>05-Ekonomia</v>
      </c>
      <c r="J1" s="64" t="str">
        <f t="shared" si="1"/>
        <v>06-Start</v>
      </c>
      <c r="K1" s="64" t="str">
        <f t="shared" si="1"/>
        <v>07-nawigacja</v>
      </c>
      <c r="L1" s="64" t="str">
        <f t="shared" si="1"/>
        <v>08-nawigacja</v>
      </c>
      <c r="M1" s="64" t="str">
        <f t="shared" si="1"/>
        <v>09-Lądowanie</v>
      </c>
      <c r="N1" s="64" t="str">
        <f>CONCATENATE(N11)</f>
        <v>Premia2</v>
      </c>
      <c r="O1" s="64" t="str">
        <f t="shared" ref="O1:Q1" si="2">CONCATENATE(O10,"-",O11)</f>
        <v>10-race</v>
      </c>
      <c r="P1" s="64" t="str">
        <f t="shared" si="2"/>
        <v>11-slalom1</v>
      </c>
      <c r="Q1" s="64" t="str">
        <f t="shared" si="2"/>
        <v>12-slalom2</v>
      </c>
      <c r="R1" s="64"/>
      <c r="S1" s="64"/>
      <c r="Z1" s="62"/>
      <c r="AA1" s="62"/>
      <c r="AB1" s="66"/>
      <c r="AD1" s="65"/>
      <c r="AH1" s="66"/>
      <c r="AN1" s="66"/>
    </row>
    <row r="2" spans="1:107" s="63" customFormat="1" ht="33" hidden="1">
      <c r="A2" s="62"/>
      <c r="B2" s="62"/>
      <c r="C2" s="65" t="s">
        <v>10</v>
      </c>
      <c r="D2" s="64" t="str">
        <f t="shared" ref="D2:H2" si="3">CONCATENATE("'",D1,"'!",$C2)</f>
        <v>'01-Start'!$A:$BZ</v>
      </c>
      <c r="E2" s="64" t="str">
        <f t="shared" si="3"/>
        <v>'02-SzybkoWolno'!$A:$BZ</v>
      </c>
      <c r="F2" s="64" t="str">
        <f t="shared" si="3"/>
        <v>'03-nawigacja'!$A:$BZ</v>
      </c>
      <c r="G2" s="64" t="str">
        <f t="shared" si="3"/>
        <v>'04-Lądowanie'!$A:$BZ</v>
      </c>
      <c r="H2" s="64" t="str">
        <f t="shared" si="3"/>
        <v>'Premia'!$A:$BZ</v>
      </c>
      <c r="I2" s="64" t="str">
        <f t="shared" ref="I2:N2" si="4">CONCATENATE("'",I1,"'!",$C2)</f>
        <v>'05-Ekonomia'!$A:$BZ</v>
      </c>
      <c r="J2" s="64" t="str">
        <f t="shared" si="4"/>
        <v>'06-Start'!$A:$BZ</v>
      </c>
      <c r="K2" s="64" t="str">
        <f t="shared" si="4"/>
        <v>'07-nawigacja'!$A:$BZ</v>
      </c>
      <c r="L2" s="64" t="str">
        <f t="shared" si="4"/>
        <v>'08-nawigacja'!$A:$BZ</v>
      </c>
      <c r="M2" s="64" t="str">
        <f t="shared" si="4"/>
        <v>'09-Lądowanie'!$A:$BZ</v>
      </c>
      <c r="N2" s="64" t="str">
        <f t="shared" si="4"/>
        <v>'Premia2'!$A:$BZ</v>
      </c>
      <c r="O2" s="64" t="str">
        <f t="shared" ref="O2:Q2" si="5">CONCATENATE("'",O1,"'!",$C2)</f>
        <v>'10-race'!$A:$BZ</v>
      </c>
      <c r="P2" s="64" t="str">
        <f t="shared" si="5"/>
        <v>'11-slalom1'!$A:$BZ</v>
      </c>
      <c r="Q2" s="64" t="str">
        <f t="shared" si="5"/>
        <v>'12-slalom2'!$A:$BZ</v>
      </c>
      <c r="R2" s="64"/>
      <c r="S2" s="64"/>
      <c r="Z2" s="62"/>
      <c r="AA2" s="62"/>
      <c r="AD2" s="65"/>
    </row>
    <row r="3" spans="1:107" s="63" customFormat="1" ht="33" hidden="1">
      <c r="A3" s="62"/>
      <c r="B3" s="62"/>
      <c r="C3" s="65" t="s">
        <v>8</v>
      </c>
      <c r="D3" s="64" t="str">
        <f t="shared" ref="D3:H3" si="6">CONCATENATE("'",D1,"'!",$C3)</f>
        <v>'01-Start'!$A$2</v>
      </c>
      <c r="E3" s="64" t="str">
        <f t="shared" si="6"/>
        <v>'02-SzybkoWolno'!$A$2</v>
      </c>
      <c r="F3" s="64" t="str">
        <f t="shared" si="6"/>
        <v>'03-nawigacja'!$A$2</v>
      </c>
      <c r="G3" s="64" t="str">
        <f t="shared" si="6"/>
        <v>'04-Lądowanie'!$A$2</v>
      </c>
      <c r="H3" s="64" t="str">
        <f t="shared" si="6"/>
        <v>'Premia'!$A$2</v>
      </c>
      <c r="I3" s="64" t="str">
        <f t="shared" ref="I3:N3" si="7">CONCATENATE("'",I1,"'!",$C3)</f>
        <v>'05-Ekonomia'!$A$2</v>
      </c>
      <c r="J3" s="64" t="str">
        <f t="shared" si="7"/>
        <v>'06-Start'!$A$2</v>
      </c>
      <c r="K3" s="64" t="str">
        <f t="shared" si="7"/>
        <v>'07-nawigacja'!$A$2</v>
      </c>
      <c r="L3" s="64" t="str">
        <f t="shared" si="7"/>
        <v>'08-nawigacja'!$A$2</v>
      </c>
      <c r="M3" s="64" t="str">
        <f t="shared" si="7"/>
        <v>'09-Lądowanie'!$A$2</v>
      </c>
      <c r="N3" s="64" t="str">
        <f t="shared" si="7"/>
        <v>'Premia2'!$A$2</v>
      </c>
      <c r="O3" s="64" t="str">
        <f t="shared" ref="O3:Q3" si="8">CONCATENATE("'",O1,"'!",$C3)</f>
        <v>'10-race'!$A$2</v>
      </c>
      <c r="P3" s="64" t="str">
        <f t="shared" si="8"/>
        <v>'11-slalom1'!$A$2</v>
      </c>
      <c r="Q3" s="64" t="str">
        <f t="shared" si="8"/>
        <v>'12-slalom2'!$A$2</v>
      </c>
      <c r="R3" s="64"/>
      <c r="S3" s="64"/>
      <c r="Z3" s="62"/>
      <c r="AA3" s="62"/>
      <c r="AD3" s="65"/>
    </row>
    <row r="4" spans="1:107" s="63" customFormat="1" ht="33" hidden="1">
      <c r="A4" s="62"/>
      <c r="B4" s="62"/>
      <c r="C4" s="65" t="s">
        <v>9</v>
      </c>
      <c r="D4" s="64" t="str">
        <f t="shared" ref="D4:H4" si="9">CONCATENATE("'",D1,"'!",$C4)</f>
        <v>'01-Start'!$C$2</v>
      </c>
      <c r="E4" s="64" t="str">
        <f t="shared" si="9"/>
        <v>'02-SzybkoWolno'!$C$2</v>
      </c>
      <c r="F4" s="64" t="str">
        <f t="shared" si="9"/>
        <v>'03-nawigacja'!$C$2</v>
      </c>
      <c r="G4" s="64" t="str">
        <f t="shared" si="9"/>
        <v>'04-Lądowanie'!$C$2</v>
      </c>
      <c r="H4" s="64" t="str">
        <f t="shared" si="9"/>
        <v>'Premia'!$C$2</v>
      </c>
      <c r="I4" s="64" t="str">
        <f t="shared" ref="I4:N4" si="10">CONCATENATE("'",I1,"'!",$C4)</f>
        <v>'05-Ekonomia'!$C$2</v>
      </c>
      <c r="J4" s="64" t="str">
        <f t="shared" si="10"/>
        <v>'06-Start'!$C$2</v>
      </c>
      <c r="K4" s="64" t="str">
        <f t="shared" si="10"/>
        <v>'07-nawigacja'!$C$2</v>
      </c>
      <c r="L4" s="64" t="str">
        <f t="shared" si="10"/>
        <v>'08-nawigacja'!$C$2</v>
      </c>
      <c r="M4" s="64" t="str">
        <f t="shared" si="10"/>
        <v>'09-Lądowanie'!$C$2</v>
      </c>
      <c r="N4" s="64" t="str">
        <f t="shared" si="10"/>
        <v>'Premia2'!$C$2</v>
      </c>
      <c r="O4" s="64" t="str">
        <f t="shared" ref="O4:Q4" si="11">CONCATENATE("'",O1,"'!",$C4)</f>
        <v>'10-race'!$C$2</v>
      </c>
      <c r="P4" s="64" t="str">
        <f t="shared" si="11"/>
        <v>'11-slalom1'!$C$2</v>
      </c>
      <c r="Q4" s="64" t="str">
        <f t="shared" si="11"/>
        <v>'12-slalom2'!$C$2</v>
      </c>
      <c r="R4" s="64"/>
      <c r="S4" s="64"/>
      <c r="Z4" s="62"/>
      <c r="AA4" s="62"/>
      <c r="AD4" s="65"/>
    </row>
    <row r="5" spans="1:107" ht="15.75">
      <c r="A5" s="56" t="s">
        <v>26</v>
      </c>
      <c r="B5" s="54"/>
      <c r="C5" s="30"/>
      <c r="E5" s="46"/>
      <c r="G5" s="20"/>
      <c r="I5" s="20"/>
      <c r="K5" s="46"/>
      <c r="M5" s="20"/>
      <c r="O5" s="46"/>
      <c r="Q5" s="20"/>
      <c r="R5" s="52"/>
      <c r="S5" s="52"/>
      <c r="AJ5" s="20"/>
    </row>
    <row r="6" spans="1:107" ht="25.5">
      <c r="A6" s="56" t="s">
        <v>162</v>
      </c>
      <c r="B6" s="54"/>
      <c r="C6" s="30"/>
      <c r="D6" s="91" t="s">
        <v>25</v>
      </c>
      <c r="J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J6" s="20"/>
    </row>
    <row r="7" spans="1:107" ht="15.75">
      <c r="A7" s="55"/>
      <c r="B7" s="54"/>
      <c r="C7" s="30"/>
      <c r="D7" s="52"/>
      <c r="E7" s="49"/>
      <c r="F7" s="30"/>
      <c r="G7" s="18" t="s">
        <v>72</v>
      </c>
      <c r="I7" s="18"/>
      <c r="J7" s="52"/>
      <c r="K7" s="49"/>
      <c r="L7" s="30"/>
      <c r="M7" s="18"/>
      <c r="O7" s="49"/>
      <c r="P7" s="30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</row>
    <row r="8" spans="1:107">
      <c r="C8" s="30"/>
      <c r="D8" s="6" t="s">
        <v>28</v>
      </c>
      <c r="E8" s="317">
        <f ca="1">NOW()</f>
        <v>41494.655080439814</v>
      </c>
      <c r="F8" s="318"/>
      <c r="H8" s="92"/>
      <c r="J8" s="6"/>
      <c r="K8" s="317"/>
      <c r="L8" s="318"/>
      <c r="N8" s="92"/>
      <c r="O8" s="317"/>
      <c r="P8" s="318"/>
      <c r="R8" s="18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107">
      <c r="X9" s="28"/>
      <c r="Y9" s="28"/>
    </row>
    <row r="10" spans="1:107" s="29" customFormat="1">
      <c r="A10" s="16" t="s">
        <v>6</v>
      </c>
      <c r="B10" s="16" t="s">
        <v>4</v>
      </c>
      <c r="C10" s="8" t="s">
        <v>7</v>
      </c>
      <c r="D10" s="37" t="s">
        <v>12</v>
      </c>
      <c r="E10" s="37" t="s">
        <v>17</v>
      </c>
      <c r="F10" s="37" t="s">
        <v>11</v>
      </c>
      <c r="G10" s="37" t="s">
        <v>13</v>
      </c>
      <c r="H10" s="37"/>
      <c r="I10" s="37" t="s">
        <v>169</v>
      </c>
      <c r="J10" s="37" t="s">
        <v>171</v>
      </c>
      <c r="K10" s="37" t="s">
        <v>172</v>
      </c>
      <c r="L10" s="37" t="s">
        <v>173</v>
      </c>
      <c r="M10" s="37" t="s">
        <v>174</v>
      </c>
      <c r="N10" s="37"/>
      <c r="O10" s="37" t="s">
        <v>194</v>
      </c>
      <c r="P10" s="37" t="s">
        <v>196</v>
      </c>
      <c r="Q10" s="37" t="s">
        <v>198</v>
      </c>
      <c r="R10" s="289" t="s">
        <v>2</v>
      </c>
      <c r="S10" s="7" t="s">
        <v>1</v>
      </c>
      <c r="X10" s="23"/>
      <c r="Y10" s="23"/>
      <c r="Z10" s="23"/>
      <c r="AA10" s="23"/>
      <c r="AB10" s="9"/>
      <c r="AC10" s="9"/>
      <c r="AE10" s="9"/>
      <c r="AF10" s="9"/>
      <c r="AG10" s="9"/>
      <c r="AH10" s="9"/>
      <c r="AI10" s="9"/>
      <c r="AJ10" s="9"/>
      <c r="AK10" s="9"/>
      <c r="AL10" s="9"/>
      <c r="AM10" s="9"/>
      <c r="AN10" s="22"/>
      <c r="AO10" s="9"/>
      <c r="AP10" s="9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</row>
    <row r="11" spans="1:107" s="34" customFormat="1">
      <c r="A11" s="33"/>
      <c r="B11" s="33"/>
      <c r="C11" s="12" t="s">
        <v>14</v>
      </c>
      <c r="D11" s="42" t="s">
        <v>42</v>
      </c>
      <c r="E11" s="42" t="s">
        <v>68</v>
      </c>
      <c r="F11" s="42" t="s">
        <v>23</v>
      </c>
      <c r="G11" s="42" t="s">
        <v>43</v>
      </c>
      <c r="H11" s="42" t="s">
        <v>145</v>
      </c>
      <c r="I11" s="42" t="s">
        <v>41</v>
      </c>
      <c r="J11" s="42" t="s">
        <v>42</v>
      </c>
      <c r="K11" s="42" t="s">
        <v>23</v>
      </c>
      <c r="L11" s="42" t="s">
        <v>23</v>
      </c>
      <c r="M11" s="42" t="s">
        <v>43</v>
      </c>
      <c r="N11" s="42" t="s">
        <v>186</v>
      </c>
      <c r="O11" s="42" t="s">
        <v>195</v>
      </c>
      <c r="P11" s="42" t="s">
        <v>197</v>
      </c>
      <c r="Q11" s="42" t="s">
        <v>199</v>
      </c>
      <c r="R11" s="13"/>
      <c r="S11" s="12"/>
      <c r="X11" s="32"/>
      <c r="Y11" s="32"/>
      <c r="Z11" s="32"/>
      <c r="AA11" s="32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31"/>
      <c r="AO11" s="13"/>
      <c r="AP11" s="1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</row>
    <row r="12" spans="1:107" s="34" customFormat="1">
      <c r="A12" s="33"/>
      <c r="B12" s="33"/>
      <c r="C12" s="12" t="s">
        <v>15</v>
      </c>
      <c r="D12" s="44">
        <v>41478</v>
      </c>
      <c r="E12" s="44">
        <v>41478</v>
      </c>
      <c r="F12" s="44">
        <v>41478</v>
      </c>
      <c r="G12" s="44">
        <v>41478</v>
      </c>
      <c r="H12" s="44">
        <v>41478</v>
      </c>
      <c r="I12" s="44">
        <v>41478</v>
      </c>
      <c r="J12" s="44">
        <v>41479</v>
      </c>
      <c r="K12" s="44">
        <v>41479</v>
      </c>
      <c r="L12" s="44">
        <v>41479</v>
      </c>
      <c r="M12" s="44">
        <v>41479</v>
      </c>
      <c r="N12" s="44">
        <v>41479</v>
      </c>
      <c r="O12" s="44">
        <v>41479</v>
      </c>
      <c r="P12" s="44">
        <v>41479</v>
      </c>
      <c r="Q12" s="44">
        <v>41480</v>
      </c>
      <c r="R12" s="13"/>
      <c r="S12" s="12"/>
      <c r="X12" s="32"/>
      <c r="Y12" s="32"/>
      <c r="Z12" s="32"/>
      <c r="AA12" s="32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31"/>
      <c r="AO12" s="13"/>
      <c r="AP12" s="1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</row>
    <row r="13" spans="1:107" s="39" customFormat="1">
      <c r="A13" s="38"/>
      <c r="B13" s="38"/>
      <c r="C13" s="10" t="s">
        <v>3</v>
      </c>
      <c r="D13" s="53" t="s">
        <v>0</v>
      </c>
      <c r="E13" s="53" t="s">
        <v>0</v>
      </c>
      <c r="F13" s="53" t="s">
        <v>0</v>
      </c>
      <c r="G13" s="53" t="s">
        <v>0</v>
      </c>
      <c r="H13" s="53" t="s">
        <v>0</v>
      </c>
      <c r="I13" s="53" t="s">
        <v>0</v>
      </c>
      <c r="J13" s="53" t="s">
        <v>0</v>
      </c>
      <c r="K13" s="53" t="s">
        <v>0</v>
      </c>
      <c r="L13" s="53" t="s">
        <v>0</v>
      </c>
      <c r="M13" s="53" t="s">
        <v>0</v>
      </c>
      <c r="N13" s="53" t="s">
        <v>0</v>
      </c>
      <c r="O13" s="53" t="s">
        <v>0</v>
      </c>
      <c r="P13" s="53" t="s">
        <v>0</v>
      </c>
      <c r="Q13" s="53" t="s">
        <v>0</v>
      </c>
      <c r="R13" s="11"/>
      <c r="S13" s="10"/>
      <c r="X13" s="38"/>
      <c r="Y13" s="38"/>
      <c r="Z13" s="38"/>
      <c r="AA13" s="38"/>
      <c r="AB13" s="38"/>
      <c r="AD13" s="11"/>
      <c r="AF13" s="38"/>
      <c r="AG13" s="38"/>
      <c r="AH13" s="38"/>
      <c r="AI13" s="38"/>
      <c r="AJ13" s="38"/>
      <c r="AK13" s="38"/>
      <c r="AM13" s="40"/>
      <c r="AN13" s="41"/>
      <c r="AO13" s="38"/>
      <c r="AP13" s="38"/>
    </row>
    <row r="14" spans="1:107">
      <c r="A14" s="24"/>
      <c r="B14" s="24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X14" s="24"/>
      <c r="Y14" s="24"/>
      <c r="Z14" s="24"/>
      <c r="AA14" s="24"/>
      <c r="AB14" s="24"/>
      <c r="AF14" s="24"/>
      <c r="AG14" s="24"/>
      <c r="AH14" s="24"/>
      <c r="AI14" s="24"/>
      <c r="AJ14" s="24"/>
      <c r="AK14" s="24"/>
      <c r="AM14" s="25"/>
      <c r="AN14" s="26"/>
      <c r="AO14" s="24"/>
      <c r="AP14" s="24"/>
    </row>
    <row r="15" spans="1:107" s="29" customFormat="1">
      <c r="A15" s="245">
        <v>305</v>
      </c>
      <c r="B15" s="194" t="str">
        <f>IF(ISBLANK(A15),"",VLOOKUP(A15,piloci!B9:C25,2,0))</f>
        <v>RUSSIA</v>
      </c>
      <c r="C15" s="89" t="str">
        <f>IF(ISBLANK(A15),"",VLOOKUP(A15,piloci!B13:D29,3,0))</f>
        <v>EKIMOV KIRILL / SHARAPOW ANATOLY</v>
      </c>
      <c r="D15" s="76">
        <f t="shared" ref="D15:Q22" ca="1" si="12">IF(OR(D$13="-",D$13="Cancelled"),"-",VLOOKUP($A15,INDIRECT(D$2),INDIRECT(D$3),0))</f>
        <v>250</v>
      </c>
      <c r="E15" s="76">
        <f t="shared" ca="1" si="12"/>
        <v>0</v>
      </c>
      <c r="F15" s="76">
        <f t="shared" ca="1" si="12"/>
        <v>1000</v>
      </c>
      <c r="G15" s="76">
        <f t="shared" ca="1" si="12"/>
        <v>250</v>
      </c>
      <c r="H15" s="76">
        <f t="shared" ca="1" si="12"/>
        <v>284</v>
      </c>
      <c r="I15" s="76">
        <f t="shared" ca="1" si="12"/>
        <v>381</v>
      </c>
      <c r="J15" s="76">
        <f t="shared" ca="1" si="12"/>
        <v>250</v>
      </c>
      <c r="K15" s="76">
        <f t="shared" ca="1" si="12"/>
        <v>1000</v>
      </c>
      <c r="L15" s="76">
        <f t="shared" ca="1" si="12"/>
        <v>693</v>
      </c>
      <c r="M15" s="76">
        <f t="shared" ca="1" si="12"/>
        <v>0</v>
      </c>
      <c r="N15" s="76">
        <f t="shared" ca="1" si="12"/>
        <v>289</v>
      </c>
      <c r="O15" s="76">
        <f t="shared" ca="1" si="12"/>
        <v>411</v>
      </c>
      <c r="P15" s="76">
        <f t="shared" ca="1" si="12"/>
        <v>662</v>
      </c>
      <c r="Q15" s="76">
        <f t="shared" ca="1" si="12"/>
        <v>888</v>
      </c>
      <c r="R15" s="290">
        <f t="shared" ref="R15:R22" ca="1" si="13">SUM(D15:Q15)</f>
        <v>6358</v>
      </c>
      <c r="S15" s="244">
        <f t="shared" ref="S15:S22" ca="1" si="14">IF(ISBLANK(A15),"",RANK(R15,OFFSET($R$15,0,0,Npil,1),0))</f>
        <v>1</v>
      </c>
      <c r="T15" s="5"/>
      <c r="U15" s="5"/>
      <c r="V15" s="5"/>
      <c r="W15" s="5"/>
      <c r="Z15" s="68"/>
      <c r="AA15" s="68"/>
    </row>
    <row r="16" spans="1:107" s="29" customFormat="1">
      <c r="A16" s="245">
        <v>303</v>
      </c>
      <c r="B16" s="194" t="str">
        <f>IF(ISBLANK(A16),"",VLOOKUP(A16,piloci!B7:C23,2,0))</f>
        <v>POLSKA</v>
      </c>
      <c r="C16" s="89" t="str">
        <f>IF(ISBLANK(A16),"",VLOOKUP(A16,piloci!B11:D27,3,0))</f>
        <v>KRUPA PIOTR / KRUPA AGNIESZKA</v>
      </c>
      <c r="D16" s="76">
        <f t="shared" ca="1" si="12"/>
        <v>250</v>
      </c>
      <c r="E16" s="76">
        <f t="shared" ca="1" si="12"/>
        <v>0</v>
      </c>
      <c r="F16" s="76">
        <f t="shared" ca="1" si="12"/>
        <v>747</v>
      </c>
      <c r="G16" s="76">
        <f t="shared" ca="1" si="12"/>
        <v>0</v>
      </c>
      <c r="H16" s="76">
        <f t="shared" ca="1" si="12"/>
        <v>199</v>
      </c>
      <c r="I16" s="76">
        <f t="shared" ca="1" si="12"/>
        <v>1000</v>
      </c>
      <c r="J16" s="76">
        <f t="shared" ca="1" si="12"/>
        <v>250</v>
      </c>
      <c r="K16" s="76">
        <f t="shared" ca="1" si="12"/>
        <v>1000</v>
      </c>
      <c r="L16" s="76">
        <f t="shared" ca="1" si="12"/>
        <v>308</v>
      </c>
      <c r="M16" s="76">
        <f t="shared" ca="1" si="12"/>
        <v>0</v>
      </c>
      <c r="N16" s="76">
        <f t="shared" ca="1" si="12"/>
        <v>168</v>
      </c>
      <c r="O16" s="76">
        <f t="shared" ca="1" si="12"/>
        <v>997</v>
      </c>
      <c r="P16" s="76">
        <f t="shared" ca="1" si="12"/>
        <v>732</v>
      </c>
      <c r="Q16" s="76">
        <f t="shared" ca="1" si="12"/>
        <v>641</v>
      </c>
      <c r="R16" s="290">
        <f t="shared" ca="1" si="13"/>
        <v>6292</v>
      </c>
      <c r="S16" s="244">
        <f t="shared" ca="1" si="14"/>
        <v>2</v>
      </c>
      <c r="T16" s="5"/>
      <c r="U16" s="5"/>
      <c r="V16" s="5"/>
      <c r="W16" s="5"/>
      <c r="X16" s="69"/>
      <c r="Y16" s="71"/>
      <c r="Z16" s="70"/>
      <c r="AA16" s="72"/>
      <c r="AC16" s="77"/>
      <c r="AD16" s="78"/>
      <c r="AE16" s="77"/>
      <c r="AK16" s="79"/>
      <c r="AL16" s="73"/>
      <c r="AM16" s="80"/>
      <c r="AN16" s="74"/>
      <c r="AP16" s="77"/>
      <c r="AQ16" s="72"/>
      <c r="AR16" s="72"/>
      <c r="AT16" s="75"/>
      <c r="AU16" s="75"/>
      <c r="AW16" s="75"/>
      <c r="AX16" s="75"/>
      <c r="AZ16" s="75"/>
      <c r="BA16" s="75"/>
      <c r="BC16" s="75"/>
      <c r="BD16" s="75"/>
      <c r="BF16" s="75"/>
      <c r="BG16" s="75"/>
      <c r="BI16" s="75"/>
      <c r="BJ16" s="75"/>
      <c r="BL16" s="75"/>
      <c r="BM16" s="75"/>
      <c r="BO16" s="75"/>
      <c r="BP16" s="75"/>
      <c r="BR16" s="75"/>
      <c r="BS16" s="75"/>
      <c r="BU16" s="75"/>
      <c r="BV16" s="75"/>
      <c r="BX16" s="75"/>
      <c r="BY16" s="75"/>
      <c r="CA16" s="75"/>
      <c r="CB16" s="75"/>
      <c r="CD16" s="75"/>
      <c r="CE16" s="75"/>
      <c r="CG16" s="75"/>
      <c r="CH16" s="75"/>
      <c r="CJ16" s="75"/>
      <c r="CK16" s="75"/>
      <c r="CM16" s="75"/>
      <c r="CN16" s="75"/>
      <c r="CP16" s="75"/>
      <c r="CQ16" s="75"/>
      <c r="CS16" s="75"/>
      <c r="CT16" s="75"/>
      <c r="CV16" s="75"/>
      <c r="CW16" s="75"/>
      <c r="CY16" s="75"/>
      <c r="CZ16" s="75"/>
      <c r="DB16" s="75"/>
      <c r="DC16" s="75"/>
    </row>
    <row r="17" spans="1:107" s="29" customFormat="1">
      <c r="A17" s="245">
        <v>304</v>
      </c>
      <c r="B17" s="194" t="str">
        <f>IF(ISBLANK(A17),"",VLOOKUP(A17,piloci!B8:C24,2,0))</f>
        <v>POLSKA</v>
      </c>
      <c r="C17" s="89" t="str">
        <f>IF(ISBLANK(A17),"",VLOOKUP(A17,piloci!B12:D28,3,0))</f>
        <v xml:space="preserve">BALCERZEWSKI  JAROSŁAW  / KŁOSS MAGDALENA </v>
      </c>
      <c r="D17" s="76">
        <f t="shared" ca="1" si="12"/>
        <v>250</v>
      </c>
      <c r="E17" s="76">
        <f t="shared" ca="1" si="12"/>
        <v>238</v>
      </c>
      <c r="F17" s="76">
        <f t="shared" ca="1" si="12"/>
        <v>692</v>
      </c>
      <c r="G17" s="76">
        <f t="shared" ca="1" si="12"/>
        <v>0</v>
      </c>
      <c r="H17" s="76">
        <f t="shared" ca="1" si="12"/>
        <v>230</v>
      </c>
      <c r="I17" s="76">
        <f t="shared" ca="1" si="12"/>
        <v>915</v>
      </c>
      <c r="J17" s="76">
        <f t="shared" ca="1" si="12"/>
        <v>250</v>
      </c>
      <c r="K17" s="76">
        <f t="shared" ca="1" si="12"/>
        <v>750</v>
      </c>
      <c r="L17" s="76">
        <f t="shared" ca="1" si="12"/>
        <v>462</v>
      </c>
      <c r="M17" s="76">
        <f t="shared" ca="1" si="12"/>
        <v>50</v>
      </c>
      <c r="N17" s="76">
        <f t="shared" ca="1" si="12"/>
        <v>236</v>
      </c>
      <c r="O17" s="76">
        <f t="shared" ca="1" si="12"/>
        <v>1000</v>
      </c>
      <c r="P17" s="76">
        <f t="shared" ca="1" si="12"/>
        <v>0</v>
      </c>
      <c r="Q17" s="76">
        <f t="shared" ca="1" si="12"/>
        <v>777</v>
      </c>
      <c r="R17" s="290">
        <f t="shared" ca="1" si="13"/>
        <v>5850</v>
      </c>
      <c r="S17" s="244">
        <f t="shared" ca="1" si="14"/>
        <v>3</v>
      </c>
      <c r="T17" s="5"/>
      <c r="U17" s="5"/>
      <c r="V17" s="5"/>
      <c r="W17" s="5"/>
      <c r="Y17" s="71"/>
      <c r="Z17" s="70"/>
      <c r="AA17" s="72"/>
      <c r="AC17" s="77"/>
      <c r="AD17" s="78"/>
      <c r="AE17" s="77"/>
      <c r="AK17" s="79"/>
      <c r="AL17" s="73"/>
      <c r="AM17" s="80"/>
      <c r="AN17" s="74"/>
      <c r="AP17" s="77"/>
      <c r="AQ17" s="72"/>
      <c r="AR17" s="72"/>
      <c r="AT17" s="75"/>
      <c r="AU17" s="75"/>
      <c r="AW17" s="75"/>
      <c r="AX17" s="75"/>
      <c r="AZ17" s="75"/>
      <c r="BA17" s="75"/>
      <c r="BC17" s="75"/>
      <c r="BD17" s="75"/>
      <c r="BF17" s="75"/>
      <c r="BG17" s="75"/>
      <c r="BI17" s="75"/>
      <c r="BJ17" s="75"/>
      <c r="BL17" s="75"/>
      <c r="BM17" s="75"/>
      <c r="BO17" s="75"/>
      <c r="BP17" s="75"/>
      <c r="BR17" s="75"/>
      <c r="BS17" s="75"/>
      <c r="BU17" s="75"/>
      <c r="BV17" s="75"/>
      <c r="BX17" s="75"/>
      <c r="BY17" s="75"/>
      <c r="CA17" s="75"/>
      <c r="CB17" s="75"/>
      <c r="CD17" s="75"/>
      <c r="CE17" s="75"/>
      <c r="CG17" s="75"/>
      <c r="CH17" s="75"/>
      <c r="CJ17" s="75"/>
      <c r="CK17" s="75"/>
      <c r="CM17" s="75"/>
      <c r="CN17" s="75"/>
      <c r="CP17" s="75"/>
      <c r="CQ17" s="75"/>
      <c r="CS17" s="75"/>
      <c r="CT17" s="75"/>
      <c r="CV17" s="75"/>
      <c r="CW17" s="75"/>
      <c r="CY17" s="75"/>
      <c r="CZ17" s="75"/>
      <c r="DB17" s="75"/>
      <c r="DC17" s="75"/>
    </row>
    <row r="18" spans="1:107" s="29" customFormat="1">
      <c r="A18" s="275">
        <v>316</v>
      </c>
      <c r="B18" s="194" t="str">
        <f>IF(ISBLANK(A18),"",VLOOKUP(A18,piloci!B10:C26,2,0))</f>
        <v>POLSKA</v>
      </c>
      <c r="C18" s="89" t="str">
        <f>IF(ISBLANK(A18),"",VLOOKUP(A18,piloci!B14:D30,3,0))</f>
        <v>WALKOWIAK DANIEL / WALKOWIAK ROMAN</v>
      </c>
      <c r="D18" s="76">
        <f t="shared" ca="1" si="12"/>
        <v>250</v>
      </c>
      <c r="E18" s="76">
        <f t="shared" ca="1" si="12"/>
        <v>0</v>
      </c>
      <c r="F18" s="76">
        <f t="shared" ca="1" si="12"/>
        <v>928</v>
      </c>
      <c r="G18" s="76">
        <f t="shared" ca="1" si="12"/>
        <v>0</v>
      </c>
      <c r="H18" s="76">
        <f t="shared" ca="1" si="12"/>
        <v>205</v>
      </c>
      <c r="I18" s="76">
        <f t="shared" ca="1" si="12"/>
        <v>201</v>
      </c>
      <c r="J18" s="76">
        <f t="shared" ca="1" si="12"/>
        <v>250</v>
      </c>
      <c r="K18" s="76">
        <f t="shared" ca="1" si="12"/>
        <v>500</v>
      </c>
      <c r="L18" s="76">
        <f t="shared" ca="1" si="12"/>
        <v>539</v>
      </c>
      <c r="M18" s="76">
        <f t="shared" ca="1" si="12"/>
        <v>0</v>
      </c>
      <c r="N18" s="76">
        <f t="shared" ca="1" si="12"/>
        <v>183</v>
      </c>
      <c r="O18" s="76">
        <f t="shared" ca="1" si="12"/>
        <v>366</v>
      </c>
      <c r="P18" s="76">
        <f t="shared" ca="1" si="12"/>
        <v>795</v>
      </c>
      <c r="Q18" s="76">
        <f t="shared" ca="1" si="12"/>
        <v>682</v>
      </c>
      <c r="R18" s="290">
        <f t="shared" ca="1" si="13"/>
        <v>4899</v>
      </c>
      <c r="S18" s="244">
        <f t="shared" ca="1" si="14"/>
        <v>4</v>
      </c>
      <c r="T18" s="5"/>
      <c r="U18" s="5"/>
      <c r="V18" s="5"/>
      <c r="W18" s="5"/>
      <c r="Z18" s="68"/>
      <c r="AA18" s="68"/>
    </row>
    <row r="19" spans="1:107" s="29" customFormat="1">
      <c r="A19" s="275">
        <v>211</v>
      </c>
      <c r="B19" s="194" t="str">
        <f>IF(ISBLANK(A19),"",VLOOKUP(A19,piloci!B11:C27,2,0))</f>
        <v>POLSKA</v>
      </c>
      <c r="C19" s="89" t="str">
        <f>IF(ISBLANK(A19),"",VLOOKUP(A19,piloci!B15:D31,3,0))</f>
        <v>TOMASZ KRZYSZTOF / IRENEUSZ WĄTROBA</v>
      </c>
      <c r="D19" s="76">
        <f t="shared" ca="1" si="12"/>
        <v>250</v>
      </c>
      <c r="E19" s="76">
        <f t="shared" ca="1" si="12"/>
        <v>197</v>
      </c>
      <c r="F19" s="76">
        <f t="shared" ca="1" si="12"/>
        <v>0</v>
      </c>
      <c r="G19" s="76">
        <f t="shared" ca="1" si="12"/>
        <v>250</v>
      </c>
      <c r="H19" s="76">
        <f t="shared" ca="1" si="12"/>
        <v>0</v>
      </c>
      <c r="I19" s="76">
        <f t="shared" ca="1" si="12"/>
        <v>524</v>
      </c>
      <c r="J19" s="76">
        <f t="shared" ca="1" si="12"/>
        <v>250</v>
      </c>
      <c r="K19" s="76">
        <f t="shared" ca="1" si="12"/>
        <v>750</v>
      </c>
      <c r="L19" s="76">
        <f t="shared" ca="1" si="12"/>
        <v>308</v>
      </c>
      <c r="M19" s="76">
        <f t="shared" ca="1" si="12"/>
        <v>0</v>
      </c>
      <c r="N19" s="76">
        <f t="shared" ca="1" si="12"/>
        <v>111</v>
      </c>
      <c r="O19" s="76">
        <f t="shared" ca="1" si="12"/>
        <v>421</v>
      </c>
      <c r="P19" s="76">
        <f t="shared" ca="1" si="12"/>
        <v>796</v>
      </c>
      <c r="Q19" s="76">
        <f t="shared" ca="1" si="12"/>
        <v>744</v>
      </c>
      <c r="R19" s="290">
        <f t="shared" ca="1" si="13"/>
        <v>4601</v>
      </c>
      <c r="S19" s="244">
        <f t="shared" ca="1" si="14"/>
        <v>5</v>
      </c>
      <c r="T19" s="5"/>
      <c r="U19" s="5"/>
      <c r="V19" s="5"/>
      <c r="W19" s="5"/>
      <c r="Z19" s="68"/>
      <c r="AA19" s="68"/>
    </row>
    <row r="20" spans="1:107" s="29" customFormat="1">
      <c r="A20" s="274">
        <v>302</v>
      </c>
      <c r="B20" s="194" t="str">
        <f>IF(ISBLANK(A20),"",VLOOKUP(A20,piloci!B6:C22,2,0))</f>
        <v>POLSKA</v>
      </c>
      <c r="C20" s="89" t="str">
        <f>IF(ISBLANK(A20),"",VLOOKUP(A20,piloci!B10:D26,3,0))</f>
        <v>BARCZYŃSKI MAREK/BARA VIOLETTA</v>
      </c>
      <c r="D20" s="76">
        <f t="shared" ca="1" si="12"/>
        <v>225</v>
      </c>
      <c r="E20" s="76">
        <f t="shared" ca="1" si="12"/>
        <v>175</v>
      </c>
      <c r="F20" s="76">
        <f t="shared" ca="1" si="12"/>
        <v>0</v>
      </c>
      <c r="G20" s="76">
        <f t="shared" ca="1" si="12"/>
        <v>90</v>
      </c>
      <c r="H20" s="76">
        <f t="shared" ca="1" si="12"/>
        <v>0</v>
      </c>
      <c r="I20" s="76">
        <f t="shared" ca="1" si="12"/>
        <v>355</v>
      </c>
      <c r="J20" s="76">
        <f t="shared" ca="1" si="12"/>
        <v>250</v>
      </c>
      <c r="K20" s="76">
        <f t="shared" ca="1" si="12"/>
        <v>750</v>
      </c>
      <c r="L20" s="76">
        <f t="shared" ca="1" si="12"/>
        <v>308</v>
      </c>
      <c r="M20" s="76">
        <f t="shared" ca="1" si="12"/>
        <v>0</v>
      </c>
      <c r="N20" s="76">
        <f t="shared" ca="1" si="12"/>
        <v>78</v>
      </c>
      <c r="O20" s="76">
        <f t="shared" ca="1" si="12"/>
        <v>468</v>
      </c>
      <c r="P20" s="76">
        <f t="shared" ca="1" si="12"/>
        <v>688</v>
      </c>
      <c r="Q20" s="76">
        <f t="shared" ca="1" si="12"/>
        <v>629</v>
      </c>
      <c r="R20" s="290">
        <f t="shared" ca="1" si="13"/>
        <v>4016</v>
      </c>
      <c r="S20" s="244">
        <f t="shared" ca="1" si="14"/>
        <v>6</v>
      </c>
      <c r="T20" s="5"/>
      <c r="U20" s="5"/>
      <c r="V20" s="5"/>
      <c r="W20" s="5"/>
      <c r="Y20" s="71"/>
      <c r="Z20" s="70"/>
      <c r="AA20" s="72"/>
      <c r="AC20" s="77"/>
      <c r="AD20" s="78"/>
      <c r="AE20" s="77"/>
      <c r="AK20" s="79"/>
      <c r="AL20" s="73"/>
      <c r="AM20" s="80"/>
      <c r="AN20" s="74"/>
      <c r="AP20" s="77"/>
      <c r="AQ20" s="72"/>
      <c r="AR20" s="72"/>
      <c r="AT20" s="75"/>
      <c r="AU20" s="75"/>
      <c r="AW20" s="75"/>
      <c r="AX20" s="75"/>
      <c r="AZ20" s="75"/>
      <c r="BA20" s="75"/>
      <c r="BC20" s="75"/>
      <c r="BD20" s="75"/>
      <c r="BF20" s="75"/>
      <c r="BG20" s="75"/>
      <c r="BI20" s="75"/>
      <c r="BJ20" s="75"/>
      <c r="BL20" s="75"/>
      <c r="BM20" s="75"/>
      <c r="BO20" s="75"/>
      <c r="BP20" s="75"/>
      <c r="BR20" s="75"/>
      <c r="BS20" s="75"/>
      <c r="BU20" s="75"/>
      <c r="BV20" s="75"/>
      <c r="BX20" s="75"/>
      <c r="BY20" s="75"/>
      <c r="CA20" s="75"/>
      <c r="CB20" s="75"/>
      <c r="CD20" s="75"/>
      <c r="CE20" s="75"/>
      <c r="CG20" s="75"/>
      <c r="CH20" s="75"/>
      <c r="CJ20" s="75"/>
      <c r="CK20" s="75"/>
      <c r="CM20" s="75"/>
      <c r="CN20" s="75"/>
      <c r="CP20" s="75"/>
      <c r="CQ20" s="75"/>
      <c r="CS20" s="75"/>
      <c r="CT20" s="75"/>
      <c r="CV20" s="75"/>
      <c r="CW20" s="75"/>
      <c r="CY20" s="75"/>
      <c r="CZ20" s="75"/>
      <c r="DB20" s="75"/>
      <c r="DC20" s="75"/>
    </row>
    <row r="21" spans="1:107" s="29" customFormat="1">
      <c r="A21" s="274">
        <v>301</v>
      </c>
      <c r="B21" s="194" t="str">
        <f>IF(ISBLANK(A21),"",VLOOKUP(A21,piloci!B5:C21,2,0))</f>
        <v>POLSKA</v>
      </c>
      <c r="C21" s="89" t="str">
        <f>IF(ISBLANK(A21),"",VLOOKUP(A21,piloci!B9:D25,3,0))</f>
        <v>BÓGDAŁ DARIUSZ / GĘBAŁA BARBARA</v>
      </c>
      <c r="D21" s="76">
        <f t="shared" ca="1" si="12"/>
        <v>250</v>
      </c>
      <c r="E21" s="76">
        <f t="shared" ca="1" si="12"/>
        <v>203</v>
      </c>
      <c r="F21" s="76">
        <f t="shared" ca="1" si="12"/>
        <v>0</v>
      </c>
      <c r="G21" s="76">
        <f t="shared" ca="1" si="12"/>
        <v>0</v>
      </c>
      <c r="H21" s="76">
        <f t="shared" ca="1" si="12"/>
        <v>0</v>
      </c>
      <c r="I21" s="76">
        <f t="shared" ca="1" si="12"/>
        <v>400</v>
      </c>
      <c r="J21" s="76">
        <f t="shared" ca="1" si="12"/>
        <v>250</v>
      </c>
      <c r="K21" s="76">
        <f t="shared" ca="1" si="12"/>
        <v>1000</v>
      </c>
      <c r="L21" s="76">
        <f t="shared" ca="1" si="12"/>
        <v>0</v>
      </c>
      <c r="M21" s="76">
        <f t="shared" ca="1" si="12"/>
        <v>0</v>
      </c>
      <c r="N21" s="76">
        <f t="shared" ca="1" si="12"/>
        <v>0</v>
      </c>
      <c r="O21" s="76">
        <f t="shared" ca="1" si="12"/>
        <v>345</v>
      </c>
      <c r="P21" s="76">
        <f t="shared" ca="1" si="12"/>
        <v>0</v>
      </c>
      <c r="Q21" s="76">
        <f t="shared" ca="1" si="12"/>
        <v>621</v>
      </c>
      <c r="R21" s="290">
        <f t="shared" ca="1" si="13"/>
        <v>3069</v>
      </c>
      <c r="S21" s="244">
        <f t="shared" ca="1" si="14"/>
        <v>7</v>
      </c>
      <c r="T21" s="5"/>
      <c r="U21" s="5"/>
      <c r="V21" s="5"/>
      <c r="W21" s="5"/>
      <c r="Z21" s="68"/>
      <c r="AA21" s="68"/>
    </row>
    <row r="22" spans="1:107" s="29" customFormat="1">
      <c r="A22" s="274">
        <v>666</v>
      </c>
      <c r="B22" s="194" t="str">
        <f>IF(ISBLANK(A22),"",VLOOKUP(A22,piloci!B6:C22,2,0))</f>
        <v>ČESKÁ REPUBLIKA/POLSKA</v>
      </c>
      <c r="C22" s="89" t="str">
        <f>IF(ISBLANK(A22),"",VLOOKUP(A22,piloci!B10:D26,3,0))</f>
        <v>ZAWORKA/KACZYŃSKA</v>
      </c>
      <c r="D22" s="76">
        <f t="shared" ca="1" si="12"/>
        <v>0</v>
      </c>
      <c r="E22" s="76">
        <f t="shared" ca="1" si="12"/>
        <v>0</v>
      </c>
      <c r="F22" s="76">
        <f t="shared" ca="1" si="12"/>
        <v>0</v>
      </c>
      <c r="G22" s="76">
        <f t="shared" ca="1" si="12"/>
        <v>0</v>
      </c>
      <c r="H22" s="76">
        <f t="shared" ca="1" si="12"/>
        <v>0</v>
      </c>
      <c r="I22" s="76">
        <f t="shared" ca="1" si="12"/>
        <v>0</v>
      </c>
      <c r="J22" s="76">
        <f t="shared" ca="1" si="12"/>
        <v>0</v>
      </c>
      <c r="K22" s="76">
        <f t="shared" ca="1" si="12"/>
        <v>0</v>
      </c>
      <c r="L22" s="76">
        <f t="shared" ca="1" si="12"/>
        <v>0</v>
      </c>
      <c r="M22" s="76">
        <f t="shared" ca="1" si="12"/>
        <v>0</v>
      </c>
      <c r="N22" s="76">
        <f t="shared" ca="1" si="12"/>
        <v>0</v>
      </c>
      <c r="O22" s="76">
        <f t="shared" ca="1" si="12"/>
        <v>0</v>
      </c>
      <c r="P22" s="76">
        <f t="shared" ca="1" si="12"/>
        <v>1000</v>
      </c>
      <c r="Q22" s="76">
        <f t="shared" ca="1" si="12"/>
        <v>1000</v>
      </c>
      <c r="R22" s="290">
        <f t="shared" ca="1" si="13"/>
        <v>2000</v>
      </c>
      <c r="S22" s="244">
        <f t="shared" ca="1" si="14"/>
        <v>8</v>
      </c>
      <c r="T22" s="5"/>
      <c r="U22" s="5"/>
      <c r="V22" s="5"/>
      <c r="W22" s="5"/>
      <c r="Z22" s="68"/>
      <c r="AA22" s="68"/>
    </row>
    <row r="23" spans="1:107">
      <c r="A23" s="61"/>
      <c r="S23"/>
      <c r="W23" s="19"/>
      <c r="Y23" s="20"/>
      <c r="AA23" s="19"/>
    </row>
    <row r="24" spans="1:107">
      <c r="A24" s="61"/>
      <c r="S24"/>
      <c r="W24" s="19"/>
      <c r="Y24" s="20"/>
      <c r="AA24" s="19"/>
    </row>
    <row r="25" spans="1:107">
      <c r="A25" s="61"/>
      <c r="S25"/>
      <c r="W25" s="19"/>
      <c r="Y25" s="20"/>
      <c r="AA25" s="19"/>
    </row>
    <row r="26" spans="1:107">
      <c r="A26" s="61"/>
      <c r="S26"/>
      <c r="W26" s="19"/>
      <c r="Y26" s="20"/>
      <c r="AA26" s="19"/>
    </row>
    <row r="27" spans="1:107">
      <c r="A27" s="61"/>
      <c r="S27"/>
      <c r="W27" s="19"/>
      <c r="Y27" s="20"/>
      <c r="AA27" s="19"/>
    </row>
    <row r="28" spans="1:107">
      <c r="A28" s="61"/>
      <c r="S28"/>
      <c r="W28" s="19"/>
      <c r="Y28" s="20"/>
      <c r="AA28" s="19"/>
    </row>
    <row r="29" spans="1:107">
      <c r="A29" s="61"/>
      <c r="S29"/>
      <c r="W29" s="19"/>
      <c r="Y29" s="20"/>
      <c r="AA29" s="19"/>
    </row>
    <row r="30" spans="1:107">
      <c r="A30" s="61"/>
    </row>
    <row r="31" spans="1:107">
      <c r="A31" s="61"/>
    </row>
    <row r="32" spans="1:107">
      <c r="A32" s="61"/>
    </row>
    <row r="33" spans="1:27">
      <c r="A33" s="61"/>
      <c r="B33" s="19"/>
      <c r="E33" s="19"/>
      <c r="K33" s="19"/>
      <c r="O33" s="19"/>
      <c r="T33" s="19"/>
      <c r="U33" s="19"/>
      <c r="V33" s="19"/>
      <c r="W33" s="19"/>
      <c r="Z33" s="19"/>
      <c r="AA33" s="19"/>
    </row>
    <row r="34" spans="1:27">
      <c r="A34" s="61"/>
      <c r="B34" s="19"/>
      <c r="E34" s="19"/>
      <c r="K34" s="19"/>
      <c r="O34" s="19"/>
      <c r="T34" s="19"/>
      <c r="U34" s="19"/>
      <c r="V34" s="19"/>
      <c r="W34" s="19"/>
      <c r="Z34" s="19"/>
      <c r="AA34" s="19"/>
    </row>
    <row r="35" spans="1:27">
      <c r="A35" s="61"/>
      <c r="B35" s="19"/>
      <c r="E35" s="19"/>
      <c r="K35" s="19"/>
      <c r="O35" s="19"/>
      <c r="T35" s="19"/>
      <c r="U35" s="19"/>
      <c r="V35" s="19"/>
      <c r="W35" s="19"/>
      <c r="Z35" s="19"/>
      <c r="AA35" s="19"/>
    </row>
    <row r="36" spans="1:27">
      <c r="A36" s="61"/>
      <c r="B36" s="19"/>
      <c r="E36" s="19"/>
      <c r="K36" s="19"/>
      <c r="O36" s="19"/>
      <c r="T36" s="19"/>
      <c r="U36" s="19"/>
      <c r="V36" s="19"/>
      <c r="W36" s="19"/>
      <c r="Z36" s="19"/>
      <c r="AA36" s="19"/>
    </row>
    <row r="37" spans="1:27">
      <c r="A37" s="61"/>
      <c r="B37" s="19"/>
      <c r="E37" s="19"/>
      <c r="K37" s="19"/>
      <c r="O37" s="19"/>
      <c r="T37" s="19"/>
      <c r="U37" s="19"/>
      <c r="V37" s="19"/>
      <c r="W37" s="19"/>
      <c r="Z37" s="19"/>
      <c r="AA37" s="19"/>
    </row>
    <row r="38" spans="1:27">
      <c r="A38" s="61"/>
      <c r="B38" s="19"/>
      <c r="E38" s="19"/>
      <c r="K38" s="19"/>
      <c r="O38" s="19"/>
      <c r="T38" s="19"/>
      <c r="U38" s="19"/>
      <c r="V38" s="19"/>
      <c r="W38" s="19"/>
      <c r="Z38" s="19"/>
      <c r="AA38" s="19"/>
    </row>
    <row r="39" spans="1:27">
      <c r="A39" s="61"/>
      <c r="B39" s="19"/>
      <c r="E39" s="19"/>
      <c r="K39" s="19"/>
      <c r="O39" s="19"/>
      <c r="T39" s="19"/>
      <c r="U39" s="19"/>
      <c r="V39" s="19"/>
      <c r="W39" s="19"/>
      <c r="Z39" s="19"/>
      <c r="AA39" s="19"/>
    </row>
    <row r="40" spans="1:27">
      <c r="A40" s="61"/>
      <c r="B40" s="19"/>
      <c r="E40" s="19"/>
      <c r="K40" s="19"/>
      <c r="O40" s="19"/>
      <c r="T40" s="19"/>
      <c r="U40" s="19"/>
      <c r="V40" s="19"/>
      <c r="W40" s="19"/>
      <c r="Z40" s="19"/>
      <c r="AA40" s="19"/>
    </row>
    <row r="41" spans="1:27">
      <c r="A41" s="61"/>
      <c r="B41" s="19"/>
      <c r="E41" s="19"/>
      <c r="K41" s="19"/>
      <c r="O41" s="19"/>
      <c r="T41" s="19"/>
      <c r="U41" s="19"/>
      <c r="V41" s="19"/>
      <c r="W41" s="19"/>
      <c r="Z41" s="19"/>
      <c r="AA41" s="19"/>
    </row>
    <row r="42" spans="1:27">
      <c r="A42" s="61"/>
      <c r="B42" s="19"/>
      <c r="E42" s="19"/>
      <c r="K42" s="19"/>
      <c r="O42" s="19"/>
      <c r="T42" s="19"/>
      <c r="U42" s="19"/>
      <c r="V42" s="19"/>
      <c r="W42" s="19"/>
      <c r="Z42" s="19"/>
      <c r="AA42" s="19"/>
    </row>
    <row r="43" spans="1:27">
      <c r="A43" s="61"/>
      <c r="B43" s="19"/>
      <c r="E43" s="19"/>
      <c r="K43" s="19"/>
      <c r="O43" s="19"/>
      <c r="T43" s="19"/>
      <c r="U43" s="19"/>
      <c r="V43" s="19"/>
      <c r="W43" s="19"/>
      <c r="Z43" s="19"/>
      <c r="AA43" s="19"/>
    </row>
    <row r="44" spans="1:27">
      <c r="A44" s="61"/>
      <c r="B44" s="19"/>
      <c r="E44" s="19"/>
      <c r="K44" s="19"/>
      <c r="O44" s="19"/>
      <c r="T44" s="19"/>
      <c r="U44" s="19"/>
      <c r="V44" s="19"/>
      <c r="W44" s="19"/>
      <c r="Z44" s="19"/>
      <c r="AA44" s="19"/>
    </row>
    <row r="45" spans="1:27">
      <c r="A45" s="61"/>
      <c r="B45" s="19"/>
      <c r="E45" s="19"/>
      <c r="K45" s="19"/>
      <c r="O45" s="19"/>
      <c r="T45" s="19"/>
      <c r="U45" s="19"/>
      <c r="V45" s="19"/>
      <c r="W45" s="19"/>
      <c r="Z45" s="19"/>
      <c r="AA45" s="19"/>
    </row>
    <row r="46" spans="1:27">
      <c r="A46" s="61"/>
      <c r="B46" s="19"/>
      <c r="E46" s="19"/>
      <c r="K46" s="19"/>
      <c r="O46" s="19"/>
      <c r="T46" s="19"/>
      <c r="U46" s="19"/>
      <c r="V46" s="19"/>
      <c r="W46" s="19"/>
      <c r="Z46" s="19"/>
      <c r="AA46" s="19"/>
    </row>
    <row r="47" spans="1:27">
      <c r="A47" s="61"/>
      <c r="B47" s="19"/>
      <c r="E47" s="19"/>
      <c r="K47" s="19"/>
      <c r="O47" s="19"/>
      <c r="T47" s="19"/>
      <c r="U47" s="19"/>
      <c r="V47" s="19"/>
      <c r="W47" s="19"/>
      <c r="Z47" s="19"/>
      <c r="AA47" s="19"/>
    </row>
    <row r="48" spans="1:27">
      <c r="A48" s="61"/>
      <c r="B48" s="19"/>
      <c r="E48" s="19"/>
      <c r="K48" s="19"/>
      <c r="O48" s="19"/>
      <c r="T48" s="19"/>
      <c r="U48" s="19"/>
      <c r="V48" s="19"/>
      <c r="W48" s="19"/>
      <c r="Z48" s="19"/>
      <c r="AA48" s="19"/>
    </row>
    <row r="49" spans="1:27">
      <c r="A49" s="61"/>
      <c r="B49" s="19"/>
      <c r="E49" s="19"/>
      <c r="K49" s="19"/>
      <c r="O49" s="19"/>
      <c r="T49" s="19"/>
      <c r="U49" s="19"/>
      <c r="V49" s="19"/>
      <c r="W49" s="19"/>
      <c r="Z49" s="19"/>
      <c r="AA49" s="19"/>
    </row>
    <row r="50" spans="1:27">
      <c r="A50" s="61"/>
      <c r="B50" s="19"/>
      <c r="E50" s="19"/>
      <c r="K50" s="19"/>
      <c r="O50" s="19"/>
      <c r="T50" s="19"/>
      <c r="U50" s="19"/>
      <c r="V50" s="19"/>
      <c r="W50" s="19"/>
      <c r="Z50" s="19"/>
      <c r="AA50" s="19"/>
    </row>
    <row r="51" spans="1:27">
      <c r="A51" s="61"/>
      <c r="B51" s="19"/>
      <c r="E51" s="19"/>
      <c r="K51" s="19"/>
      <c r="O51" s="19"/>
      <c r="T51" s="19"/>
      <c r="U51" s="19"/>
      <c r="V51" s="19"/>
      <c r="W51" s="19"/>
      <c r="Z51" s="19"/>
      <c r="AA51" s="19"/>
    </row>
    <row r="52" spans="1:27">
      <c r="A52" s="61"/>
      <c r="B52" s="19"/>
      <c r="E52" s="19"/>
      <c r="K52" s="19"/>
      <c r="O52" s="19"/>
      <c r="T52" s="19"/>
      <c r="U52" s="19"/>
      <c r="V52" s="19"/>
      <c r="W52" s="19"/>
      <c r="Z52" s="19"/>
      <c r="AA52" s="19"/>
    </row>
    <row r="53" spans="1:27">
      <c r="A53" s="61"/>
      <c r="B53" s="19"/>
      <c r="E53" s="19"/>
      <c r="K53" s="19"/>
      <c r="O53" s="19"/>
      <c r="T53" s="19"/>
      <c r="U53" s="19"/>
      <c r="V53" s="19"/>
      <c r="W53" s="19"/>
      <c r="Z53" s="19"/>
      <c r="AA53" s="19"/>
    </row>
    <row r="54" spans="1:27">
      <c r="A54" s="61"/>
      <c r="B54" s="19"/>
      <c r="E54" s="19"/>
      <c r="K54" s="19"/>
      <c r="O54" s="19"/>
      <c r="T54" s="19"/>
      <c r="U54" s="19"/>
      <c r="V54" s="19"/>
      <c r="W54" s="19"/>
      <c r="Z54" s="19"/>
      <c r="AA54" s="19"/>
    </row>
    <row r="55" spans="1:27">
      <c r="A55" s="61"/>
      <c r="B55" s="19"/>
      <c r="E55" s="19"/>
      <c r="K55" s="19"/>
      <c r="O55" s="19"/>
      <c r="T55" s="19"/>
      <c r="U55" s="19"/>
      <c r="V55" s="19"/>
      <c r="W55" s="19"/>
      <c r="Z55" s="19"/>
      <c r="AA55" s="19"/>
    </row>
    <row r="56" spans="1:27">
      <c r="A56" s="61"/>
      <c r="B56" s="19"/>
      <c r="E56" s="19"/>
      <c r="K56" s="19"/>
      <c r="O56" s="19"/>
      <c r="T56" s="19"/>
      <c r="U56" s="19"/>
      <c r="V56" s="19"/>
      <c r="W56" s="19"/>
      <c r="Z56" s="19"/>
      <c r="AA56" s="19"/>
    </row>
    <row r="57" spans="1:27">
      <c r="A57" s="61"/>
      <c r="B57" s="19"/>
      <c r="E57" s="19"/>
      <c r="K57" s="19"/>
      <c r="O57" s="19"/>
      <c r="T57" s="19"/>
      <c r="U57" s="19"/>
      <c r="V57" s="19"/>
      <c r="W57" s="19"/>
      <c r="Z57" s="19"/>
      <c r="AA57" s="19"/>
    </row>
    <row r="58" spans="1:27">
      <c r="A58" s="61"/>
      <c r="B58" s="19"/>
      <c r="E58" s="19"/>
      <c r="K58" s="19"/>
      <c r="O58" s="19"/>
      <c r="T58" s="19"/>
      <c r="U58" s="19"/>
      <c r="V58" s="19"/>
      <c r="W58" s="19"/>
      <c r="Z58" s="19"/>
      <c r="AA58" s="19"/>
    </row>
    <row r="59" spans="1:27">
      <c r="A59" s="61"/>
      <c r="B59" s="19"/>
      <c r="E59" s="19"/>
      <c r="K59" s="19"/>
      <c r="O59" s="19"/>
      <c r="T59" s="19"/>
      <c r="U59" s="19"/>
      <c r="V59" s="19"/>
      <c r="W59" s="19"/>
      <c r="Z59" s="19"/>
      <c r="AA59" s="19"/>
    </row>
    <row r="60" spans="1:27">
      <c r="A60" s="61"/>
      <c r="B60" s="19"/>
      <c r="E60" s="19"/>
      <c r="K60" s="19"/>
      <c r="O60" s="19"/>
      <c r="T60" s="19"/>
      <c r="U60" s="19"/>
      <c r="V60" s="19"/>
      <c r="W60" s="19"/>
      <c r="Z60" s="19"/>
      <c r="AA60" s="19"/>
    </row>
    <row r="61" spans="1:27">
      <c r="A61" s="61"/>
      <c r="B61" s="19"/>
      <c r="E61" s="19"/>
      <c r="K61" s="19"/>
      <c r="O61" s="19"/>
      <c r="T61" s="19"/>
      <c r="U61" s="19"/>
      <c r="V61" s="19"/>
      <c r="W61" s="19"/>
      <c r="Z61" s="19"/>
      <c r="AA61" s="19"/>
    </row>
    <row r="62" spans="1:27">
      <c r="A62" s="61"/>
      <c r="B62" s="19"/>
      <c r="E62" s="19"/>
      <c r="K62" s="19"/>
      <c r="O62" s="19"/>
      <c r="T62" s="19"/>
      <c r="U62" s="19"/>
      <c r="V62" s="19"/>
      <c r="W62" s="19"/>
      <c r="Z62" s="19"/>
      <c r="AA62" s="19"/>
    </row>
    <row r="63" spans="1:27">
      <c r="A63" s="61"/>
      <c r="B63" s="19"/>
      <c r="E63" s="19"/>
      <c r="K63" s="19"/>
      <c r="O63" s="19"/>
      <c r="T63" s="19"/>
      <c r="U63" s="19"/>
      <c r="V63" s="19"/>
      <c r="W63" s="19"/>
      <c r="Z63" s="19"/>
      <c r="AA63" s="19"/>
    </row>
    <row r="64" spans="1:27">
      <c r="A64" s="61"/>
      <c r="B64" s="19"/>
      <c r="E64" s="19"/>
      <c r="K64" s="19"/>
      <c r="O64" s="19"/>
      <c r="T64" s="19"/>
      <c r="U64" s="19"/>
      <c r="V64" s="19"/>
      <c r="W64" s="19"/>
      <c r="Z64" s="19"/>
      <c r="AA64" s="19"/>
    </row>
    <row r="65" spans="1:27">
      <c r="A65" s="61"/>
      <c r="B65" s="19"/>
      <c r="E65" s="19"/>
      <c r="K65" s="19"/>
      <c r="O65" s="19"/>
      <c r="T65" s="19"/>
      <c r="U65" s="19"/>
      <c r="V65" s="19"/>
      <c r="W65" s="19"/>
      <c r="Z65" s="19"/>
      <c r="AA65" s="19"/>
    </row>
    <row r="66" spans="1:27">
      <c r="A66" s="61"/>
      <c r="B66" s="19"/>
      <c r="E66" s="19"/>
      <c r="K66" s="19"/>
      <c r="O66" s="19"/>
      <c r="T66" s="19"/>
      <c r="U66" s="19"/>
      <c r="V66" s="19"/>
      <c r="W66" s="19"/>
      <c r="Z66" s="19"/>
      <c r="AA66" s="19"/>
    </row>
    <row r="67" spans="1:27">
      <c r="A67" s="61"/>
      <c r="B67" s="19"/>
      <c r="E67" s="19"/>
      <c r="K67" s="19"/>
      <c r="O67" s="19"/>
      <c r="T67" s="19"/>
      <c r="U67" s="19"/>
      <c r="V67" s="19"/>
      <c r="W67" s="19"/>
      <c r="Z67" s="19"/>
      <c r="AA67" s="19"/>
    </row>
    <row r="68" spans="1:27">
      <c r="A68" s="61"/>
      <c r="B68" s="19"/>
      <c r="E68" s="19"/>
      <c r="K68" s="19"/>
      <c r="O68" s="19"/>
      <c r="T68" s="19"/>
      <c r="U68" s="19"/>
      <c r="V68" s="19"/>
      <c r="W68" s="19"/>
      <c r="Z68" s="19"/>
      <c r="AA68" s="19"/>
    </row>
    <row r="69" spans="1:27">
      <c r="A69" s="61"/>
      <c r="B69" s="19"/>
      <c r="E69" s="19"/>
      <c r="K69" s="19"/>
      <c r="O69" s="19"/>
      <c r="T69" s="19"/>
      <c r="U69" s="19"/>
      <c r="V69" s="19"/>
      <c r="W69" s="19"/>
      <c r="Z69" s="19"/>
      <c r="AA69" s="19"/>
    </row>
    <row r="70" spans="1:27">
      <c r="A70" s="61"/>
      <c r="B70" s="19"/>
      <c r="E70" s="19"/>
      <c r="K70" s="19"/>
      <c r="O70" s="19"/>
      <c r="T70" s="19"/>
      <c r="U70" s="19"/>
      <c r="V70" s="19"/>
      <c r="W70" s="19"/>
      <c r="Z70" s="19"/>
      <c r="AA70" s="19"/>
    </row>
    <row r="71" spans="1:27">
      <c r="A71" s="61"/>
      <c r="B71" s="19"/>
      <c r="E71" s="19"/>
      <c r="K71" s="19"/>
      <c r="O71" s="19"/>
      <c r="T71" s="19"/>
      <c r="U71" s="19"/>
      <c r="V71" s="19"/>
      <c r="W71" s="19"/>
      <c r="Z71" s="19"/>
      <c r="AA71" s="19"/>
    </row>
    <row r="72" spans="1:27">
      <c r="A72" s="61"/>
      <c r="B72" s="19"/>
      <c r="E72" s="19"/>
      <c r="K72" s="19"/>
      <c r="O72" s="19"/>
      <c r="T72" s="19"/>
      <c r="U72" s="19"/>
      <c r="V72" s="19"/>
      <c r="W72" s="19"/>
      <c r="Z72" s="19"/>
      <c r="AA72" s="19"/>
    </row>
    <row r="73" spans="1:27">
      <c r="A73" s="61"/>
      <c r="B73" s="19"/>
      <c r="E73" s="19"/>
      <c r="K73" s="19"/>
      <c r="O73" s="19"/>
      <c r="T73" s="19"/>
      <c r="U73" s="19"/>
      <c r="V73" s="19"/>
      <c r="W73" s="19"/>
      <c r="Z73" s="19"/>
      <c r="AA73" s="19"/>
    </row>
    <row r="74" spans="1:27">
      <c r="A74" s="61"/>
      <c r="B74" s="19"/>
      <c r="E74" s="19"/>
      <c r="K74" s="19"/>
      <c r="O74" s="19"/>
      <c r="T74" s="19"/>
      <c r="U74" s="19"/>
      <c r="V74" s="19"/>
      <c r="W74" s="19"/>
      <c r="Z74" s="19"/>
      <c r="AA74" s="19"/>
    </row>
    <row r="75" spans="1:27">
      <c r="A75" s="61"/>
      <c r="B75" s="19"/>
      <c r="E75" s="19"/>
      <c r="K75" s="19"/>
      <c r="O75" s="19"/>
      <c r="T75" s="19"/>
      <c r="U75" s="19"/>
      <c r="V75" s="19"/>
      <c r="W75" s="19"/>
      <c r="Z75" s="19"/>
      <c r="AA75" s="19"/>
    </row>
    <row r="76" spans="1:27">
      <c r="A76" s="61"/>
      <c r="B76" s="19"/>
      <c r="E76" s="19"/>
      <c r="K76" s="19"/>
      <c r="O76" s="19"/>
      <c r="T76" s="19"/>
      <c r="U76" s="19"/>
      <c r="V76" s="19"/>
      <c r="W76" s="19"/>
      <c r="Z76" s="19"/>
      <c r="AA76" s="19"/>
    </row>
    <row r="77" spans="1:27">
      <c r="A77" s="61"/>
      <c r="B77" s="19"/>
      <c r="E77" s="19"/>
      <c r="K77" s="19"/>
      <c r="O77" s="19"/>
      <c r="T77" s="19"/>
      <c r="U77" s="19"/>
      <c r="V77" s="19"/>
      <c r="W77" s="19"/>
      <c r="Z77" s="19"/>
      <c r="AA77" s="19"/>
    </row>
    <row r="78" spans="1:27">
      <c r="A78" s="61"/>
      <c r="B78" s="19"/>
      <c r="E78" s="19"/>
      <c r="K78" s="19"/>
      <c r="O78" s="19"/>
      <c r="T78" s="19"/>
      <c r="U78" s="19"/>
      <c r="V78" s="19"/>
      <c r="W78" s="19"/>
      <c r="Z78" s="19"/>
      <c r="AA78" s="19"/>
    </row>
    <row r="79" spans="1:27">
      <c r="A79" s="61"/>
      <c r="B79" s="19"/>
      <c r="E79" s="19"/>
      <c r="K79" s="19"/>
      <c r="O79" s="19"/>
      <c r="T79" s="19"/>
      <c r="U79" s="19"/>
      <c r="V79" s="19"/>
      <c r="W79" s="19"/>
      <c r="Z79" s="19"/>
      <c r="AA79" s="19"/>
    </row>
    <row r="80" spans="1:27">
      <c r="A80" s="61"/>
      <c r="B80" s="19"/>
      <c r="E80" s="19"/>
      <c r="K80" s="19"/>
      <c r="O80" s="19"/>
      <c r="T80" s="19"/>
      <c r="U80" s="19"/>
      <c r="V80" s="19"/>
      <c r="W80" s="19"/>
      <c r="Z80" s="19"/>
      <c r="AA80" s="19"/>
    </row>
    <row r="81" spans="1:27">
      <c r="A81" s="61"/>
      <c r="B81" s="19"/>
      <c r="E81" s="19"/>
      <c r="K81" s="19"/>
      <c r="O81" s="19"/>
      <c r="T81" s="19"/>
      <c r="U81" s="19"/>
      <c r="V81" s="19"/>
      <c r="W81" s="19"/>
      <c r="Z81" s="19"/>
      <c r="AA81" s="19"/>
    </row>
    <row r="82" spans="1:27">
      <c r="A82" s="61"/>
      <c r="B82" s="19"/>
      <c r="E82" s="19"/>
      <c r="K82" s="19"/>
      <c r="O82" s="19"/>
      <c r="T82" s="19"/>
      <c r="U82" s="19"/>
      <c r="V82" s="19"/>
      <c r="W82" s="19"/>
      <c r="Z82" s="19"/>
      <c r="AA82" s="19"/>
    </row>
    <row r="83" spans="1:27">
      <c r="A83" s="61"/>
      <c r="B83" s="19"/>
      <c r="E83" s="19"/>
      <c r="K83" s="19"/>
      <c r="O83" s="19"/>
      <c r="T83" s="19"/>
      <c r="U83" s="19"/>
      <c r="V83" s="19"/>
      <c r="W83" s="19"/>
      <c r="Z83" s="19"/>
      <c r="AA83" s="19"/>
    </row>
    <row r="84" spans="1:27">
      <c r="A84" s="61"/>
      <c r="B84" s="19"/>
      <c r="E84" s="19"/>
      <c r="K84" s="19"/>
      <c r="O84" s="19"/>
      <c r="T84" s="19"/>
      <c r="U84" s="19"/>
      <c r="V84" s="19"/>
      <c r="W84" s="19"/>
      <c r="Z84" s="19"/>
      <c r="AA84" s="19"/>
    </row>
    <row r="85" spans="1:27">
      <c r="A85" s="61"/>
      <c r="B85" s="19"/>
      <c r="E85" s="19"/>
      <c r="K85" s="19"/>
      <c r="O85" s="19"/>
      <c r="T85" s="19"/>
      <c r="U85" s="19"/>
      <c r="V85" s="19"/>
      <c r="W85" s="19"/>
      <c r="Z85" s="19"/>
      <c r="AA85" s="19"/>
    </row>
    <row r="86" spans="1:27">
      <c r="A86" s="61"/>
      <c r="B86" s="19"/>
      <c r="E86" s="19"/>
      <c r="K86" s="19"/>
      <c r="O86" s="19"/>
      <c r="T86" s="19"/>
      <c r="U86" s="19"/>
      <c r="V86" s="19"/>
      <c r="W86" s="19"/>
      <c r="Z86" s="19"/>
      <c r="AA86" s="19"/>
    </row>
    <row r="87" spans="1:27">
      <c r="A87" s="61"/>
      <c r="B87" s="19"/>
      <c r="E87" s="19"/>
      <c r="K87" s="19"/>
      <c r="O87" s="19"/>
      <c r="T87" s="19"/>
      <c r="U87" s="19"/>
      <c r="V87" s="19"/>
      <c r="W87" s="19"/>
      <c r="Z87" s="19"/>
      <c r="AA87" s="19"/>
    </row>
    <row r="88" spans="1:27">
      <c r="A88" s="61"/>
      <c r="B88" s="19"/>
      <c r="E88" s="19"/>
      <c r="K88" s="19"/>
      <c r="O88" s="19"/>
      <c r="T88" s="19"/>
      <c r="U88" s="19"/>
      <c r="V88" s="19"/>
      <c r="W88" s="19"/>
      <c r="Z88" s="19"/>
      <c r="AA88" s="19"/>
    </row>
    <row r="89" spans="1:27">
      <c r="A89" s="61"/>
      <c r="B89" s="19"/>
      <c r="E89" s="19"/>
      <c r="K89" s="19"/>
      <c r="O89" s="19"/>
      <c r="T89" s="19"/>
      <c r="U89" s="19"/>
      <c r="V89" s="19"/>
      <c r="W89" s="19"/>
      <c r="Z89" s="19"/>
      <c r="AA89" s="19"/>
    </row>
    <row r="90" spans="1:27">
      <c r="A90" s="61"/>
      <c r="B90" s="19"/>
      <c r="E90" s="19"/>
      <c r="K90" s="19"/>
      <c r="O90" s="19"/>
      <c r="T90" s="19"/>
      <c r="U90" s="19"/>
      <c r="V90" s="19"/>
      <c r="W90" s="19"/>
      <c r="Z90" s="19"/>
      <c r="AA90" s="19"/>
    </row>
    <row r="91" spans="1:27">
      <c r="A91" s="61"/>
      <c r="B91" s="19"/>
      <c r="E91" s="19"/>
      <c r="K91" s="19"/>
      <c r="O91" s="19"/>
      <c r="T91" s="19"/>
      <c r="U91" s="19"/>
      <c r="V91" s="19"/>
      <c r="W91" s="19"/>
      <c r="Z91" s="19"/>
      <c r="AA91" s="19"/>
    </row>
    <row r="92" spans="1:27">
      <c r="A92" s="61"/>
      <c r="B92" s="19"/>
      <c r="E92" s="19"/>
      <c r="K92" s="19"/>
      <c r="O92" s="19"/>
      <c r="T92" s="19"/>
      <c r="U92" s="19"/>
      <c r="V92" s="19"/>
      <c r="W92" s="19"/>
      <c r="Z92" s="19"/>
      <c r="AA92" s="19"/>
    </row>
    <row r="93" spans="1:27">
      <c r="A93" s="61"/>
      <c r="B93" s="19"/>
      <c r="E93" s="19"/>
      <c r="K93" s="19"/>
      <c r="O93" s="19"/>
      <c r="T93" s="19"/>
      <c r="U93" s="19"/>
      <c r="V93" s="19"/>
      <c r="W93" s="19"/>
      <c r="Z93" s="19"/>
      <c r="AA93" s="19"/>
    </row>
    <row r="94" spans="1:27">
      <c r="A94" s="61"/>
      <c r="B94" s="19"/>
      <c r="E94" s="19"/>
      <c r="K94" s="19"/>
      <c r="O94" s="19"/>
      <c r="T94" s="19"/>
      <c r="U94" s="19"/>
      <c r="V94" s="19"/>
      <c r="W94" s="19"/>
      <c r="Z94" s="19"/>
      <c r="AA94" s="19"/>
    </row>
    <row r="95" spans="1:27">
      <c r="A95" s="61"/>
      <c r="B95" s="19"/>
      <c r="E95" s="19"/>
      <c r="K95" s="19"/>
      <c r="O95" s="19"/>
      <c r="T95" s="19"/>
      <c r="U95" s="19"/>
      <c r="V95" s="19"/>
      <c r="W95" s="19"/>
      <c r="Z95" s="19"/>
      <c r="AA95" s="19"/>
    </row>
    <row r="96" spans="1:27">
      <c r="A96" s="61"/>
      <c r="B96" s="19"/>
      <c r="E96" s="19"/>
      <c r="K96" s="19"/>
      <c r="O96" s="19"/>
      <c r="T96" s="19"/>
      <c r="U96" s="19"/>
      <c r="V96" s="19"/>
      <c r="W96" s="19"/>
      <c r="Z96" s="19"/>
      <c r="AA96" s="19"/>
    </row>
    <row r="97" spans="1:27">
      <c r="A97" s="61"/>
      <c r="B97" s="19"/>
      <c r="E97" s="19"/>
      <c r="K97" s="19"/>
      <c r="O97" s="19"/>
      <c r="T97" s="19"/>
      <c r="U97" s="19"/>
      <c r="V97" s="19"/>
      <c r="W97" s="19"/>
      <c r="Z97" s="19"/>
      <c r="AA97" s="19"/>
    </row>
    <row r="98" spans="1:27">
      <c r="A98" s="61"/>
      <c r="B98" s="19"/>
      <c r="E98" s="19"/>
      <c r="K98" s="19"/>
      <c r="O98" s="19"/>
      <c r="T98" s="19"/>
      <c r="U98" s="19"/>
      <c r="V98" s="19"/>
      <c r="W98" s="19"/>
      <c r="Z98" s="19"/>
      <c r="AA98" s="19"/>
    </row>
    <row r="99" spans="1:27">
      <c r="A99" s="61"/>
      <c r="B99" s="19"/>
      <c r="E99" s="19"/>
      <c r="K99" s="19"/>
      <c r="O99" s="19"/>
      <c r="T99" s="19"/>
      <c r="U99" s="19"/>
      <c r="V99" s="19"/>
      <c r="W99" s="19"/>
      <c r="Z99" s="19"/>
      <c r="AA99" s="19"/>
    </row>
    <row r="100" spans="1:27">
      <c r="A100" s="61"/>
      <c r="B100" s="19"/>
      <c r="E100" s="19"/>
      <c r="K100" s="19"/>
      <c r="O100" s="19"/>
      <c r="T100" s="19"/>
      <c r="U100" s="19"/>
      <c r="V100" s="19"/>
      <c r="W100" s="19"/>
      <c r="Z100" s="19"/>
      <c r="AA100" s="19"/>
    </row>
    <row r="101" spans="1:27">
      <c r="A101" s="61"/>
      <c r="B101" s="19"/>
      <c r="E101" s="19"/>
      <c r="K101" s="19"/>
      <c r="O101" s="19"/>
      <c r="T101" s="19"/>
      <c r="U101" s="19"/>
      <c r="V101" s="19"/>
      <c r="W101" s="19"/>
      <c r="Z101" s="19"/>
      <c r="AA101" s="19"/>
    </row>
    <row r="102" spans="1:27">
      <c r="A102" s="61"/>
      <c r="B102" s="19"/>
      <c r="E102" s="19"/>
      <c r="K102" s="19"/>
      <c r="O102" s="19"/>
      <c r="T102" s="19"/>
      <c r="U102" s="19"/>
      <c r="V102" s="19"/>
      <c r="W102" s="19"/>
      <c r="Z102" s="19"/>
      <c r="AA102" s="19"/>
    </row>
    <row r="103" spans="1:27">
      <c r="A103" s="61"/>
      <c r="B103" s="19"/>
      <c r="E103" s="19"/>
      <c r="K103" s="19"/>
      <c r="O103" s="19"/>
      <c r="T103" s="19"/>
      <c r="U103" s="19"/>
      <c r="V103" s="19"/>
      <c r="W103" s="19"/>
      <c r="Z103" s="19"/>
      <c r="AA103" s="19"/>
    </row>
    <row r="104" spans="1:27">
      <c r="A104" s="61"/>
      <c r="B104" s="19"/>
      <c r="E104" s="19"/>
      <c r="K104" s="19"/>
      <c r="O104" s="19"/>
      <c r="T104" s="19"/>
      <c r="U104" s="19"/>
      <c r="V104" s="19"/>
      <c r="W104" s="19"/>
      <c r="Z104" s="19"/>
      <c r="AA104" s="19"/>
    </row>
    <row r="105" spans="1:27">
      <c r="A105" s="61"/>
      <c r="B105" s="19"/>
      <c r="E105" s="19"/>
      <c r="K105" s="19"/>
      <c r="O105" s="19"/>
      <c r="T105" s="19"/>
      <c r="U105" s="19"/>
      <c r="V105" s="19"/>
      <c r="W105" s="19"/>
      <c r="Z105" s="19"/>
      <c r="AA105" s="19"/>
    </row>
    <row r="106" spans="1:27">
      <c r="A106" s="61"/>
      <c r="B106" s="19"/>
      <c r="E106" s="19"/>
      <c r="K106" s="19"/>
      <c r="O106" s="19"/>
      <c r="T106" s="19"/>
      <c r="U106" s="19"/>
      <c r="V106" s="19"/>
      <c r="W106" s="19"/>
      <c r="Z106" s="19"/>
      <c r="AA106" s="19"/>
    </row>
    <row r="107" spans="1:27">
      <c r="A107" s="61"/>
      <c r="B107" s="19"/>
      <c r="E107" s="19"/>
      <c r="K107" s="19"/>
      <c r="O107" s="19"/>
      <c r="T107" s="19"/>
      <c r="U107" s="19"/>
      <c r="V107" s="19"/>
      <c r="W107" s="19"/>
      <c r="Z107" s="19"/>
      <c r="AA107" s="19"/>
    </row>
    <row r="108" spans="1:27">
      <c r="A108" s="61"/>
      <c r="B108" s="19"/>
      <c r="E108" s="19"/>
      <c r="K108" s="19"/>
      <c r="O108" s="19"/>
      <c r="T108" s="19"/>
      <c r="U108" s="19"/>
      <c r="V108" s="19"/>
      <c r="W108" s="19"/>
      <c r="Z108" s="19"/>
      <c r="AA108" s="19"/>
    </row>
    <row r="109" spans="1:27">
      <c r="A109" s="61"/>
      <c r="B109" s="19"/>
      <c r="E109" s="19"/>
      <c r="K109" s="19"/>
      <c r="O109" s="19"/>
      <c r="T109" s="19"/>
      <c r="U109" s="19"/>
      <c r="V109" s="19"/>
      <c r="W109" s="19"/>
      <c r="Z109" s="19"/>
      <c r="AA109" s="19"/>
    </row>
    <row r="110" spans="1:27">
      <c r="A110" s="61"/>
      <c r="B110" s="19"/>
      <c r="E110" s="19"/>
      <c r="K110" s="19"/>
      <c r="O110" s="19"/>
      <c r="T110" s="19"/>
      <c r="U110" s="19"/>
      <c r="V110" s="19"/>
      <c r="W110" s="19"/>
      <c r="Z110" s="19"/>
      <c r="AA110" s="19"/>
    </row>
    <row r="111" spans="1:27">
      <c r="A111" s="61"/>
      <c r="B111" s="19"/>
      <c r="E111" s="19"/>
      <c r="K111" s="19"/>
      <c r="O111" s="19"/>
      <c r="T111" s="19"/>
      <c r="U111" s="19"/>
      <c r="V111" s="19"/>
      <c r="W111" s="19"/>
      <c r="Z111" s="19"/>
      <c r="AA111" s="19"/>
    </row>
    <row r="112" spans="1:27">
      <c r="A112" s="61"/>
      <c r="B112" s="19"/>
      <c r="E112" s="19"/>
      <c r="K112" s="19"/>
      <c r="O112" s="19"/>
      <c r="T112" s="19"/>
      <c r="U112" s="19"/>
      <c r="V112" s="19"/>
      <c r="W112" s="19"/>
      <c r="Z112" s="19"/>
      <c r="AA112" s="19"/>
    </row>
    <row r="113" spans="1:27">
      <c r="A113" s="61"/>
      <c r="B113" s="19"/>
      <c r="E113" s="19"/>
      <c r="K113" s="19"/>
      <c r="O113" s="19"/>
      <c r="T113" s="19"/>
      <c r="U113" s="19"/>
      <c r="V113" s="19"/>
      <c r="W113" s="19"/>
      <c r="Z113" s="19"/>
      <c r="AA113" s="19"/>
    </row>
    <row r="114" spans="1:27">
      <c r="A114" s="61"/>
      <c r="B114" s="19"/>
      <c r="E114" s="19"/>
      <c r="K114" s="19"/>
      <c r="O114" s="19"/>
      <c r="T114" s="19"/>
      <c r="U114" s="19"/>
      <c r="V114" s="19"/>
      <c r="W114" s="19"/>
      <c r="Z114" s="19"/>
      <c r="AA114" s="19"/>
    </row>
    <row r="115" spans="1:27">
      <c r="A115" s="61"/>
      <c r="B115" s="19"/>
      <c r="E115" s="19"/>
      <c r="K115" s="19"/>
      <c r="O115" s="19"/>
      <c r="T115" s="19"/>
      <c r="U115" s="19"/>
      <c r="V115" s="19"/>
      <c r="W115" s="19"/>
      <c r="Z115" s="19"/>
      <c r="AA115" s="19"/>
    </row>
    <row r="116" spans="1:27">
      <c r="A116" s="61"/>
      <c r="B116" s="19"/>
      <c r="E116" s="19"/>
      <c r="K116" s="19"/>
      <c r="O116" s="19"/>
      <c r="T116" s="19"/>
      <c r="U116" s="19"/>
      <c r="V116" s="19"/>
      <c r="W116" s="19"/>
      <c r="Z116" s="19"/>
      <c r="AA116" s="19"/>
    </row>
    <row r="117" spans="1:27">
      <c r="A117" s="61"/>
      <c r="B117" s="19"/>
      <c r="E117" s="19"/>
      <c r="K117" s="19"/>
      <c r="O117" s="19"/>
      <c r="T117" s="19"/>
      <c r="U117" s="19"/>
      <c r="V117" s="19"/>
      <c r="W117" s="19"/>
      <c r="Z117" s="19"/>
      <c r="AA117" s="19"/>
    </row>
    <row r="118" spans="1:27">
      <c r="A118" s="61"/>
      <c r="B118" s="19"/>
      <c r="E118" s="19"/>
      <c r="K118" s="19"/>
      <c r="O118" s="19"/>
      <c r="T118" s="19"/>
      <c r="U118" s="19"/>
      <c r="V118" s="19"/>
      <c r="W118" s="19"/>
      <c r="Z118" s="19"/>
      <c r="AA118" s="19"/>
    </row>
    <row r="119" spans="1:27">
      <c r="A119" s="61"/>
      <c r="B119" s="19"/>
      <c r="E119" s="19"/>
      <c r="K119" s="19"/>
      <c r="O119" s="19"/>
      <c r="T119" s="19"/>
      <c r="U119" s="19"/>
      <c r="V119" s="19"/>
      <c r="W119" s="19"/>
      <c r="Z119" s="19"/>
      <c r="AA119" s="19"/>
    </row>
    <row r="120" spans="1:27">
      <c r="A120" s="61"/>
      <c r="B120" s="19"/>
      <c r="E120" s="19"/>
      <c r="K120" s="19"/>
      <c r="O120" s="19"/>
      <c r="T120" s="19"/>
      <c r="U120" s="19"/>
      <c r="V120" s="19"/>
      <c r="W120" s="19"/>
      <c r="Z120" s="19"/>
      <c r="AA120" s="19"/>
    </row>
    <row r="121" spans="1:27">
      <c r="A121" s="61"/>
      <c r="B121" s="19"/>
      <c r="E121" s="19"/>
      <c r="K121" s="19"/>
      <c r="O121" s="19"/>
      <c r="T121" s="19"/>
      <c r="U121" s="19"/>
      <c r="V121" s="19"/>
      <c r="W121" s="19"/>
      <c r="Z121" s="19"/>
      <c r="AA121" s="19"/>
    </row>
    <row r="122" spans="1:27">
      <c r="A122" s="61"/>
      <c r="B122" s="19"/>
      <c r="E122" s="19"/>
      <c r="K122" s="19"/>
      <c r="O122" s="19"/>
      <c r="T122" s="19"/>
      <c r="U122" s="19"/>
      <c r="V122" s="19"/>
      <c r="W122" s="19"/>
      <c r="Z122" s="19"/>
      <c r="AA122" s="19"/>
    </row>
    <row r="123" spans="1:27">
      <c r="A123" s="61"/>
      <c r="B123" s="19"/>
      <c r="E123" s="19"/>
      <c r="K123" s="19"/>
      <c r="O123" s="19"/>
      <c r="T123" s="19"/>
      <c r="U123" s="19"/>
      <c r="V123" s="19"/>
      <c r="W123" s="19"/>
      <c r="Z123" s="19"/>
      <c r="AA123" s="19"/>
    </row>
    <row r="124" spans="1:27">
      <c r="A124" s="61"/>
      <c r="B124" s="19"/>
      <c r="E124" s="19"/>
      <c r="K124" s="19"/>
      <c r="O124" s="19"/>
      <c r="T124" s="19"/>
      <c r="U124" s="19"/>
      <c r="V124" s="19"/>
      <c r="W124" s="19"/>
      <c r="Z124" s="19"/>
      <c r="AA124" s="19"/>
    </row>
    <row r="125" spans="1:27">
      <c r="A125" s="61"/>
      <c r="B125" s="19"/>
      <c r="E125" s="19"/>
      <c r="K125" s="19"/>
      <c r="O125" s="19"/>
      <c r="T125" s="19"/>
      <c r="U125" s="19"/>
      <c r="V125" s="19"/>
      <c r="W125" s="19"/>
      <c r="Z125" s="19"/>
      <c r="AA125" s="19"/>
    </row>
    <row r="126" spans="1:27">
      <c r="A126" s="61"/>
      <c r="B126" s="19"/>
      <c r="E126" s="19"/>
      <c r="K126" s="19"/>
      <c r="O126" s="19"/>
      <c r="T126" s="19"/>
      <c r="U126" s="19"/>
      <c r="V126" s="19"/>
      <c r="W126" s="19"/>
      <c r="Z126" s="19"/>
      <c r="AA126" s="19"/>
    </row>
    <row r="127" spans="1:27">
      <c r="A127" s="61"/>
      <c r="B127" s="19"/>
      <c r="E127" s="19"/>
      <c r="K127" s="19"/>
      <c r="O127" s="19"/>
      <c r="T127" s="19"/>
      <c r="U127" s="19"/>
      <c r="V127" s="19"/>
      <c r="W127" s="19"/>
      <c r="Z127" s="19"/>
      <c r="AA127" s="19"/>
    </row>
    <row r="128" spans="1:27">
      <c r="A128" s="61"/>
      <c r="B128" s="19"/>
      <c r="E128" s="19"/>
      <c r="K128" s="19"/>
      <c r="O128" s="19"/>
      <c r="T128" s="19"/>
      <c r="U128" s="19"/>
      <c r="V128" s="19"/>
      <c r="W128" s="19"/>
      <c r="Z128" s="19"/>
      <c r="AA128" s="19"/>
    </row>
    <row r="129" spans="1:27">
      <c r="A129" s="61"/>
      <c r="B129" s="19"/>
      <c r="E129" s="19"/>
      <c r="K129" s="19"/>
      <c r="O129" s="19"/>
      <c r="T129" s="19"/>
      <c r="U129" s="19"/>
      <c r="V129" s="19"/>
      <c r="W129" s="19"/>
      <c r="Z129" s="19"/>
      <c r="AA129" s="19"/>
    </row>
    <row r="130" spans="1:27">
      <c r="A130" s="61"/>
      <c r="B130" s="19"/>
      <c r="E130" s="19"/>
      <c r="K130" s="19"/>
      <c r="O130" s="19"/>
      <c r="T130" s="19"/>
      <c r="U130" s="19"/>
      <c r="V130" s="19"/>
      <c r="W130" s="19"/>
      <c r="Z130" s="19"/>
      <c r="AA130" s="19"/>
    </row>
    <row r="131" spans="1:27">
      <c r="A131" s="61"/>
      <c r="B131" s="19"/>
      <c r="E131" s="19"/>
      <c r="K131" s="19"/>
      <c r="O131" s="19"/>
      <c r="T131" s="19"/>
      <c r="U131" s="19"/>
      <c r="V131" s="19"/>
      <c r="W131" s="19"/>
      <c r="Z131" s="19"/>
      <c r="AA131" s="19"/>
    </row>
    <row r="132" spans="1:27">
      <c r="A132" s="61"/>
      <c r="B132" s="19"/>
      <c r="E132" s="19"/>
      <c r="K132" s="19"/>
      <c r="O132" s="19"/>
      <c r="T132" s="19"/>
      <c r="U132" s="19"/>
      <c r="V132" s="19"/>
      <c r="W132" s="19"/>
      <c r="Z132" s="19"/>
      <c r="AA132" s="19"/>
    </row>
    <row r="133" spans="1:27">
      <c r="A133" s="61"/>
      <c r="B133" s="19"/>
      <c r="E133" s="19"/>
      <c r="K133" s="19"/>
      <c r="O133" s="19"/>
      <c r="T133" s="19"/>
      <c r="U133" s="19"/>
      <c r="V133" s="19"/>
      <c r="W133" s="19"/>
      <c r="Z133" s="19"/>
      <c r="AA133" s="19"/>
    </row>
    <row r="134" spans="1:27">
      <c r="A134" s="61"/>
      <c r="B134" s="19"/>
      <c r="E134" s="19"/>
      <c r="K134" s="19"/>
      <c r="O134" s="19"/>
      <c r="T134" s="19"/>
      <c r="U134" s="19"/>
      <c r="V134" s="19"/>
      <c r="W134" s="19"/>
      <c r="Z134" s="19"/>
      <c r="AA134" s="19"/>
    </row>
    <row r="135" spans="1:27">
      <c r="A135" s="61"/>
      <c r="B135" s="19"/>
      <c r="E135" s="19"/>
      <c r="K135" s="19"/>
      <c r="O135" s="19"/>
      <c r="T135" s="19"/>
      <c r="U135" s="19"/>
      <c r="V135" s="19"/>
      <c r="W135" s="19"/>
      <c r="Z135" s="19"/>
      <c r="AA135" s="19"/>
    </row>
    <row r="136" spans="1:27">
      <c r="A136" s="61"/>
      <c r="B136" s="19"/>
      <c r="E136" s="19"/>
      <c r="K136" s="19"/>
      <c r="O136" s="19"/>
      <c r="T136" s="19"/>
      <c r="U136" s="19"/>
      <c r="V136" s="19"/>
      <c r="W136" s="19"/>
      <c r="Z136" s="19"/>
      <c r="AA136" s="19"/>
    </row>
    <row r="137" spans="1:27">
      <c r="A137" s="61"/>
      <c r="B137" s="19"/>
      <c r="E137" s="19"/>
      <c r="K137" s="19"/>
      <c r="O137" s="19"/>
      <c r="T137" s="19"/>
      <c r="U137" s="19"/>
      <c r="V137" s="19"/>
      <c r="W137" s="19"/>
      <c r="Z137" s="19"/>
      <c r="AA137" s="19"/>
    </row>
    <row r="138" spans="1:27">
      <c r="A138" s="61"/>
      <c r="B138" s="19"/>
      <c r="E138" s="19"/>
      <c r="K138" s="19"/>
      <c r="O138" s="19"/>
      <c r="T138" s="19"/>
      <c r="U138" s="19"/>
      <c r="V138" s="19"/>
      <c r="W138" s="19"/>
      <c r="Z138" s="19"/>
      <c r="AA138" s="19"/>
    </row>
    <row r="139" spans="1:27">
      <c r="A139" s="61"/>
      <c r="B139" s="19"/>
      <c r="E139" s="19"/>
      <c r="K139" s="19"/>
      <c r="O139" s="19"/>
      <c r="T139" s="19"/>
      <c r="U139" s="19"/>
      <c r="V139" s="19"/>
      <c r="W139" s="19"/>
      <c r="Z139" s="19"/>
      <c r="AA139" s="19"/>
    </row>
    <row r="140" spans="1:27">
      <c r="A140" s="61"/>
      <c r="B140" s="19"/>
      <c r="E140" s="19"/>
      <c r="K140" s="19"/>
      <c r="O140" s="19"/>
      <c r="T140" s="19"/>
      <c r="U140" s="19"/>
      <c r="V140" s="19"/>
      <c r="W140" s="19"/>
      <c r="Z140" s="19"/>
      <c r="AA140" s="19"/>
    </row>
    <row r="141" spans="1:27">
      <c r="A141" s="61"/>
      <c r="B141" s="19"/>
      <c r="E141" s="19"/>
      <c r="K141" s="19"/>
      <c r="O141" s="19"/>
      <c r="T141" s="19"/>
      <c r="U141" s="19"/>
      <c r="V141" s="19"/>
      <c r="W141" s="19"/>
      <c r="Z141" s="19"/>
      <c r="AA141" s="19"/>
    </row>
    <row r="142" spans="1:27">
      <c r="A142" s="61"/>
      <c r="B142" s="19"/>
      <c r="E142" s="19"/>
      <c r="K142" s="19"/>
      <c r="O142" s="19"/>
      <c r="T142" s="19"/>
      <c r="U142" s="19"/>
      <c r="V142" s="19"/>
      <c r="W142" s="19"/>
      <c r="Z142" s="19"/>
      <c r="AA142" s="19"/>
    </row>
    <row r="143" spans="1:27">
      <c r="A143" s="61"/>
      <c r="B143" s="19"/>
      <c r="E143" s="19"/>
      <c r="K143" s="19"/>
      <c r="O143" s="19"/>
      <c r="T143" s="19"/>
      <c r="U143" s="19"/>
      <c r="V143" s="19"/>
      <c r="W143" s="19"/>
      <c r="Z143" s="19"/>
      <c r="AA143" s="19"/>
    </row>
    <row r="144" spans="1:27">
      <c r="A144" s="61"/>
      <c r="B144" s="19"/>
      <c r="E144" s="19"/>
      <c r="K144" s="19"/>
      <c r="O144" s="19"/>
      <c r="T144" s="19"/>
      <c r="U144" s="19"/>
      <c r="V144" s="19"/>
      <c r="W144" s="19"/>
      <c r="Z144" s="19"/>
      <c r="AA144" s="19"/>
    </row>
  </sheetData>
  <sortState ref="A15:DC22">
    <sortCondition ref="S15:S22"/>
  </sortState>
  <mergeCells count="3">
    <mergeCell ref="E8:F8"/>
    <mergeCell ref="K8:L8"/>
    <mergeCell ref="O8:P8"/>
  </mergeCells>
  <phoneticPr fontId="0" type="noConversion"/>
  <conditionalFormatting sqref="D15:H21">
    <cfRule type="expression" dxfId="9" priority="11" stopIfTrue="1">
      <formula>D15 =MAX(OFFSET(D$15,0,0,Npil,1))</formula>
    </cfRule>
  </conditionalFormatting>
  <conditionalFormatting sqref="S15:S21">
    <cfRule type="expression" dxfId="8" priority="12" stopIfTrue="1">
      <formula>S15&lt;OFFSET(S15,-1,0)</formula>
    </cfRule>
  </conditionalFormatting>
  <conditionalFormatting sqref="I15:I21">
    <cfRule type="expression" dxfId="7" priority="9" stopIfTrue="1">
      <formula>I15 =MAX(OFFSET(I$15,0,0,Npil,1))</formula>
    </cfRule>
  </conditionalFormatting>
  <conditionalFormatting sqref="J15:N21">
    <cfRule type="expression" dxfId="6" priority="8" stopIfTrue="1">
      <formula>J15 =MAX(OFFSET(J$15,0,0,Npil,1))</formula>
    </cfRule>
  </conditionalFormatting>
  <conditionalFormatting sqref="O15:Q21">
    <cfRule type="expression" dxfId="5" priority="6" stopIfTrue="1">
      <formula>O15 =MAX(OFFSET(O$15,0,0,Npil,1))</formula>
    </cfRule>
  </conditionalFormatting>
  <conditionalFormatting sqref="D22:H22">
    <cfRule type="expression" dxfId="4" priority="4" stopIfTrue="1">
      <formula>D22 =MAX(OFFSET(D$15,0,0,Npil,1))</formula>
    </cfRule>
  </conditionalFormatting>
  <conditionalFormatting sqref="S22">
    <cfRule type="expression" dxfId="3" priority="5" stopIfTrue="1">
      <formula>S22&lt;OFFSET(S22,-1,0)</formula>
    </cfRule>
  </conditionalFormatting>
  <conditionalFormatting sqref="I22">
    <cfRule type="expression" dxfId="2" priority="3" stopIfTrue="1">
      <formula>I22 =MAX(OFFSET(I$15,0,0,Npil,1))</formula>
    </cfRule>
  </conditionalFormatting>
  <conditionalFormatting sqref="J22:N22">
    <cfRule type="expression" dxfId="1" priority="2" stopIfTrue="1">
      <formula>J22 =MAX(OFFSET(J$15,0,0,Npil,1))</formula>
    </cfRule>
  </conditionalFormatting>
  <conditionalFormatting sqref="O22:Q22">
    <cfRule type="expression" dxfId="0" priority="1" stopIfTrue="1">
      <formula>O22 =MAX(OFFSET(O$15,0,0,Npil,1))</formula>
    </cfRule>
  </conditionalFormatting>
  <dataValidations count="4">
    <dataValidation type="list" allowBlank="1" showInputMessage="1" showErrorMessage="1" sqref="D7 R5:S5 J7">
      <formula1>"Provisional,Official,Final"</formula1>
    </dataValidation>
    <dataValidation type="list" errorStyle="warning" allowBlank="1" showErrorMessage="1" errorTitle="Contenido inválido" error="Seleccione un valor de la lista" sqref="D13:Q13">
      <formula1>"-,Provisional,Official,Final,Cancelled"</formula1>
    </dataValidation>
    <dataValidation allowBlank="1" showInputMessage="1" showErrorMessage="1" errorTitle="Invalid data" error="Specify hh:mm:ss or hh:mm" sqref="D6 I7 G7 H7:H8 R6:AC8 J6 M7 N7:N8 Q7"/>
    <dataValidation type="list" errorStyle="warning" allowBlank="1" showErrorMessage="1" errorTitle="Contenido inválido" error="Seleccione un valor de la lista" sqref="D14:S14">
      <formula1>#REF!</formula1>
    </dataValidation>
  </dataValidations>
  <printOptions horizontalCentered="1"/>
  <pageMargins left="0.39370078740157483" right="0.39370078740157483" top="0.6" bottom="0.76" header="0.5" footer="0"/>
  <pageSetup paperSize="9" fitToHeight="2" orientation="landscape" r:id="rId1"/>
  <headerFooter alignWithMargins="0"/>
  <colBreaks count="1" manualBreakCount="1">
    <brk id="10" max="21" man="1"/>
  </colBreaks>
  <legacyDrawing r:id="rId2"/>
  <oleObjects>
    <oleObject progId="Word.Picture.8" shapeId="3788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AJ50"/>
  <sheetViews>
    <sheetView workbookViewId="0">
      <selection activeCell="A5" sqref="A1:D1048576"/>
    </sheetView>
  </sheetViews>
  <sheetFormatPr defaultColWidth="11.42578125" defaultRowHeight="12.75"/>
  <cols>
    <col min="1" max="1" width="4.7109375" style="18" bestFit="1" customWidth="1"/>
    <col min="2" max="2" width="10.140625" style="18" customWidth="1"/>
    <col min="3" max="3" width="8" style="18" bestFit="1" customWidth="1"/>
    <col min="4" max="4" width="4.7109375" style="146" bestFit="1" customWidth="1"/>
    <col min="5" max="5" width="3.42578125" style="18" bestFit="1" customWidth="1"/>
    <col min="6" max="36" width="6" style="18" customWidth="1"/>
    <col min="37" max="16384" width="11.42578125" style="18"/>
  </cols>
  <sheetData>
    <row r="3" spans="1:36">
      <c r="D3" s="12"/>
    </row>
    <row r="4" spans="1:36">
      <c r="D4" s="12"/>
    </row>
    <row r="6" spans="1:36">
      <c r="A6"/>
      <c r="B6"/>
      <c r="C6"/>
      <c r="D6" s="12"/>
      <c r="E6" s="147" t="s">
        <v>44</v>
      </c>
      <c r="F6" s="148">
        <v>1</v>
      </c>
      <c r="G6" s="148">
        <v>2</v>
      </c>
      <c r="H6" s="148">
        <v>3</v>
      </c>
      <c r="I6" s="148">
        <v>4</v>
      </c>
      <c r="J6" s="148">
        <v>5</v>
      </c>
      <c r="K6" s="148">
        <v>6</v>
      </c>
      <c r="L6" s="148">
        <v>7</v>
      </c>
      <c r="M6" s="148">
        <v>8</v>
      </c>
      <c r="N6" s="148">
        <v>9</v>
      </c>
      <c r="O6" s="148">
        <v>10</v>
      </c>
      <c r="P6" s="148">
        <v>11</v>
      </c>
      <c r="Q6" s="148">
        <v>12</v>
      </c>
      <c r="R6" s="148">
        <v>13</v>
      </c>
      <c r="S6" s="148">
        <v>14</v>
      </c>
      <c r="T6" s="148">
        <v>15</v>
      </c>
      <c r="U6" s="148">
        <v>16</v>
      </c>
      <c r="V6" s="148">
        <v>17</v>
      </c>
      <c r="W6" s="148">
        <v>18</v>
      </c>
      <c r="X6" s="148">
        <v>19</v>
      </c>
      <c r="Y6" s="148">
        <v>20</v>
      </c>
      <c r="Z6" s="148">
        <v>21</v>
      </c>
      <c r="AA6" s="148">
        <v>22</v>
      </c>
      <c r="AB6" s="148">
        <v>23</v>
      </c>
      <c r="AC6" s="148">
        <v>24</v>
      </c>
      <c r="AD6" s="148">
        <v>25</v>
      </c>
      <c r="AE6" s="148">
        <v>26</v>
      </c>
      <c r="AF6" s="148">
        <v>27</v>
      </c>
      <c r="AG6" s="148">
        <v>28</v>
      </c>
      <c r="AH6" s="148">
        <v>29</v>
      </c>
      <c r="AI6" s="148">
        <v>30</v>
      </c>
      <c r="AJ6" s="18" t="s">
        <v>79</v>
      </c>
    </row>
    <row r="7" spans="1:36">
      <c r="A7" s="148">
        <v>1</v>
      </c>
      <c r="B7" s="154">
        <v>4373692</v>
      </c>
      <c r="C7" s="154">
        <v>5642070</v>
      </c>
      <c r="D7" s="150">
        <v>1</v>
      </c>
      <c r="E7">
        <v>1</v>
      </c>
      <c r="F7" s="151">
        <f t="shared" ref="F7:J22" si="0">ROUND(SQRT((VLOOKUP(F$6,Points,2,0)-VLOOKUP($A7,Points,2,0))^2+(VLOOKUP(F$6,Points,3,0)-VLOOKUP($A7,Points,3,0))^2)/1000,1)</f>
        <v>0</v>
      </c>
      <c r="G7" s="151">
        <f t="shared" si="0"/>
        <v>0.4</v>
      </c>
      <c r="H7" s="151">
        <f t="shared" si="0"/>
        <v>1.1000000000000001</v>
      </c>
      <c r="I7" s="151">
        <f t="shared" si="0"/>
        <v>14</v>
      </c>
      <c r="J7" s="151">
        <f t="shared" si="0"/>
        <v>11.4</v>
      </c>
      <c r="K7" s="151">
        <f t="shared" ref="K7:Z18" si="1">ROUND(SQRT((VLOOKUP(K$6,Points,2,0)-VLOOKUP($A7,Points,2,0))^2+(VLOOKUP(K$6,Points,3,0)-VLOOKUP($A7,Points,3,0))^2)/1000,1)</f>
        <v>7</v>
      </c>
      <c r="L7" s="151">
        <f t="shared" si="1"/>
        <v>7</v>
      </c>
      <c r="M7" s="151">
        <f t="shared" si="1"/>
        <v>5.3</v>
      </c>
      <c r="N7" s="151">
        <f t="shared" si="1"/>
        <v>8.5</v>
      </c>
      <c r="O7" s="151">
        <f t="shared" si="1"/>
        <v>27.4</v>
      </c>
      <c r="P7" s="151">
        <f t="shared" si="1"/>
        <v>28.7</v>
      </c>
      <c r="Q7" s="151">
        <f t="shared" si="1"/>
        <v>27.8</v>
      </c>
      <c r="R7" s="151">
        <f t="shared" si="1"/>
        <v>24.8</v>
      </c>
      <c r="S7" s="151">
        <f t="shared" si="1"/>
        <v>25.2</v>
      </c>
      <c r="T7" s="151">
        <f t="shared" si="1"/>
        <v>25.9</v>
      </c>
      <c r="U7" s="151">
        <f t="shared" si="1"/>
        <v>33.700000000000003</v>
      </c>
      <c r="V7" s="151">
        <f t="shared" si="1"/>
        <v>29.9</v>
      </c>
      <c r="W7" s="151">
        <f t="shared" si="1"/>
        <v>24.5</v>
      </c>
      <c r="X7" s="151">
        <f t="shared" si="1"/>
        <v>20.2</v>
      </c>
      <c r="Y7" s="151">
        <f t="shared" si="1"/>
        <v>18.399999999999999</v>
      </c>
      <c r="Z7" s="151">
        <f t="shared" si="1"/>
        <v>14.8</v>
      </c>
      <c r="AA7" s="151">
        <f t="shared" ref="AA7:AJ22" si="2">ROUND(SQRT((VLOOKUP(AA$6,Points,2,0)-VLOOKUP($A7,Points,2,0))^2+(VLOOKUP(AA$6,Points,3,0)-VLOOKUP($A7,Points,3,0))^2)/1000,1)</f>
        <v>11.9</v>
      </c>
      <c r="AB7" s="151">
        <f t="shared" si="2"/>
        <v>22.7</v>
      </c>
      <c r="AC7" s="151">
        <f t="shared" si="2"/>
        <v>22.8</v>
      </c>
      <c r="AD7" s="151">
        <f t="shared" si="2"/>
        <v>22.4</v>
      </c>
      <c r="AE7" s="151">
        <f t="shared" si="2"/>
        <v>22.7</v>
      </c>
      <c r="AF7" s="151">
        <f t="shared" si="2"/>
        <v>19.600000000000001</v>
      </c>
      <c r="AG7" s="151">
        <f t="shared" si="2"/>
        <v>16.399999999999999</v>
      </c>
      <c r="AH7" s="151">
        <f t="shared" si="2"/>
        <v>16.2</v>
      </c>
      <c r="AI7" s="151">
        <f t="shared" si="2"/>
        <v>11.8</v>
      </c>
      <c r="AJ7" s="151">
        <f t="shared" si="2"/>
        <v>0.9</v>
      </c>
    </row>
    <row r="8" spans="1:36">
      <c r="A8" s="148">
        <v>2</v>
      </c>
      <c r="B8" s="154">
        <v>4373283</v>
      </c>
      <c r="C8" s="154">
        <v>5642062</v>
      </c>
      <c r="D8" s="150">
        <v>2</v>
      </c>
      <c r="E8">
        <v>2</v>
      </c>
      <c r="F8" s="151">
        <f t="shared" si="0"/>
        <v>0.4</v>
      </c>
      <c r="G8" s="151">
        <f t="shared" si="0"/>
        <v>0</v>
      </c>
      <c r="H8" s="151">
        <f t="shared" si="0"/>
        <v>1.5</v>
      </c>
      <c r="I8" s="151">
        <f t="shared" si="0"/>
        <v>14.4</v>
      </c>
      <c r="J8" s="151">
        <f t="shared" si="0"/>
        <v>11.7</v>
      </c>
      <c r="K8" s="151">
        <f t="shared" si="1"/>
        <v>6.7</v>
      </c>
      <c r="L8" s="151">
        <f t="shared" si="1"/>
        <v>6.6</v>
      </c>
      <c r="M8" s="151">
        <f t="shared" si="1"/>
        <v>5.6</v>
      </c>
      <c r="N8" s="151">
        <f t="shared" si="1"/>
        <v>8.8000000000000007</v>
      </c>
      <c r="O8" s="151">
        <f t="shared" si="1"/>
        <v>27.8</v>
      </c>
      <c r="P8" s="151">
        <f t="shared" si="1"/>
        <v>29.1</v>
      </c>
      <c r="Q8" s="151">
        <f t="shared" si="1"/>
        <v>28.1</v>
      </c>
      <c r="R8" s="151">
        <f t="shared" si="1"/>
        <v>25.1</v>
      </c>
      <c r="S8" s="151">
        <f t="shared" si="1"/>
        <v>25.6</v>
      </c>
      <c r="T8" s="151">
        <f t="shared" si="1"/>
        <v>26.3</v>
      </c>
      <c r="U8" s="151">
        <f t="shared" si="1"/>
        <v>34.1</v>
      </c>
      <c r="V8" s="151">
        <f t="shared" si="1"/>
        <v>30.3</v>
      </c>
      <c r="W8" s="151">
        <f t="shared" si="1"/>
        <v>24.9</v>
      </c>
      <c r="X8" s="151">
        <f t="shared" si="1"/>
        <v>20.6</v>
      </c>
      <c r="Y8" s="151">
        <f t="shared" si="1"/>
        <v>18.7</v>
      </c>
      <c r="Z8" s="151">
        <f t="shared" si="1"/>
        <v>15.1</v>
      </c>
      <c r="AA8" s="151">
        <f t="shared" si="2"/>
        <v>12.2</v>
      </c>
      <c r="AB8" s="151">
        <f t="shared" si="2"/>
        <v>23.1</v>
      </c>
      <c r="AC8" s="151">
        <f t="shared" si="2"/>
        <v>23.2</v>
      </c>
      <c r="AD8" s="151">
        <f t="shared" si="2"/>
        <v>22.8</v>
      </c>
      <c r="AE8" s="151">
        <f t="shared" si="2"/>
        <v>23</v>
      </c>
      <c r="AF8" s="151">
        <f t="shared" si="2"/>
        <v>19.899999999999999</v>
      </c>
      <c r="AG8" s="151">
        <f t="shared" si="2"/>
        <v>16.8</v>
      </c>
      <c r="AH8" s="151">
        <f t="shared" si="2"/>
        <v>16.600000000000001</v>
      </c>
      <c r="AI8" s="151">
        <f t="shared" si="2"/>
        <v>12.2</v>
      </c>
      <c r="AJ8" s="151">
        <f t="shared" si="2"/>
        <v>1.3</v>
      </c>
    </row>
    <row r="9" spans="1:36">
      <c r="A9" s="148">
        <v>3</v>
      </c>
      <c r="B9" s="154">
        <v>4374752</v>
      </c>
      <c r="C9" s="154">
        <v>5642377</v>
      </c>
      <c r="D9" s="150">
        <v>3</v>
      </c>
      <c r="E9">
        <v>3</v>
      </c>
      <c r="F9" s="151">
        <f t="shared" si="0"/>
        <v>1.1000000000000001</v>
      </c>
      <c r="G9" s="151">
        <f t="shared" si="0"/>
        <v>1.5</v>
      </c>
      <c r="H9" s="151">
        <f t="shared" si="0"/>
        <v>0</v>
      </c>
      <c r="I9" s="151">
        <f t="shared" si="0"/>
        <v>12.9</v>
      </c>
      <c r="J9" s="151">
        <f t="shared" si="0"/>
        <v>10.4</v>
      </c>
      <c r="K9" s="151">
        <f t="shared" si="1"/>
        <v>7.7</v>
      </c>
      <c r="L9" s="151">
        <f t="shared" si="1"/>
        <v>8.1</v>
      </c>
      <c r="M9" s="151">
        <f t="shared" si="1"/>
        <v>4.9000000000000004</v>
      </c>
      <c r="N9" s="151">
        <f t="shared" si="1"/>
        <v>7.9</v>
      </c>
      <c r="O9" s="151">
        <f t="shared" si="1"/>
        <v>26.6</v>
      </c>
      <c r="P9" s="151">
        <f t="shared" si="1"/>
        <v>27.9</v>
      </c>
      <c r="Q9" s="151">
        <f t="shared" si="1"/>
        <v>27.1</v>
      </c>
      <c r="R9" s="151">
        <f t="shared" si="1"/>
        <v>24.2</v>
      </c>
      <c r="S9" s="151">
        <f t="shared" si="1"/>
        <v>24.2</v>
      </c>
      <c r="T9" s="151">
        <f t="shared" si="1"/>
        <v>24.9</v>
      </c>
      <c r="U9" s="151">
        <f t="shared" si="1"/>
        <v>32.700000000000003</v>
      </c>
      <c r="V9" s="151">
        <f t="shared" si="1"/>
        <v>28.9</v>
      </c>
      <c r="W9" s="151">
        <f t="shared" si="1"/>
        <v>23.6</v>
      </c>
      <c r="X9" s="151">
        <f t="shared" si="1"/>
        <v>19.399999999999999</v>
      </c>
      <c r="Y9" s="151">
        <f t="shared" si="1"/>
        <v>17.899999999999999</v>
      </c>
      <c r="Z9" s="151">
        <f t="shared" si="1"/>
        <v>14.4</v>
      </c>
      <c r="AA9" s="151">
        <f t="shared" si="2"/>
        <v>11</v>
      </c>
      <c r="AB9" s="151">
        <f t="shared" si="2"/>
        <v>21.6</v>
      </c>
      <c r="AC9" s="151">
        <f t="shared" si="2"/>
        <v>21.7</v>
      </c>
      <c r="AD9" s="151">
        <f t="shared" si="2"/>
        <v>21.3</v>
      </c>
      <c r="AE9" s="151">
        <f t="shared" si="2"/>
        <v>21.6</v>
      </c>
      <c r="AF9" s="151">
        <f t="shared" si="2"/>
        <v>18.5</v>
      </c>
      <c r="AG9" s="151">
        <f t="shared" si="2"/>
        <v>15.3</v>
      </c>
      <c r="AH9" s="151">
        <f t="shared" si="2"/>
        <v>15.2</v>
      </c>
      <c r="AI9" s="151">
        <f t="shared" si="2"/>
        <v>10.7</v>
      </c>
      <c r="AJ9" s="151">
        <f t="shared" si="2"/>
        <v>0.2</v>
      </c>
    </row>
    <row r="10" spans="1:36">
      <c r="A10" s="148">
        <v>4</v>
      </c>
      <c r="B10" s="154">
        <v>4387628</v>
      </c>
      <c r="C10" s="154">
        <v>5643013</v>
      </c>
      <c r="D10" s="150">
        <v>4</v>
      </c>
      <c r="E10">
        <v>4</v>
      </c>
      <c r="F10" s="151">
        <f t="shared" si="0"/>
        <v>14</v>
      </c>
      <c r="G10" s="151">
        <f t="shared" si="0"/>
        <v>14.4</v>
      </c>
      <c r="H10" s="151">
        <f t="shared" si="0"/>
        <v>12.9</v>
      </c>
      <c r="I10" s="151">
        <f t="shared" si="0"/>
        <v>0</v>
      </c>
      <c r="J10" s="151">
        <f t="shared" si="0"/>
        <v>8</v>
      </c>
      <c r="K10" s="151">
        <f t="shared" si="1"/>
        <v>19.7</v>
      </c>
      <c r="L10" s="151">
        <f t="shared" si="1"/>
        <v>20.8</v>
      </c>
      <c r="M10" s="151">
        <f t="shared" si="1"/>
        <v>11.4</v>
      </c>
      <c r="N10" s="151">
        <f t="shared" si="1"/>
        <v>9.6</v>
      </c>
      <c r="O10" s="151">
        <f t="shared" si="1"/>
        <v>15.8</v>
      </c>
      <c r="P10" s="151">
        <f t="shared" si="1"/>
        <v>18.100000000000001</v>
      </c>
      <c r="Q10" s="151">
        <f t="shared" si="1"/>
        <v>18.600000000000001</v>
      </c>
      <c r="R10" s="151">
        <f t="shared" si="1"/>
        <v>17.399999999999999</v>
      </c>
      <c r="S10" s="151">
        <f t="shared" si="1"/>
        <v>11.4</v>
      </c>
      <c r="T10" s="151">
        <f t="shared" si="1"/>
        <v>12.5</v>
      </c>
      <c r="U10" s="151">
        <f t="shared" si="1"/>
        <v>19.899999999999999</v>
      </c>
      <c r="V10" s="151">
        <f t="shared" si="1"/>
        <v>16.5</v>
      </c>
      <c r="W10" s="151">
        <f t="shared" si="1"/>
        <v>13</v>
      </c>
      <c r="X10" s="151">
        <f t="shared" si="1"/>
        <v>9.9</v>
      </c>
      <c r="Y10" s="151">
        <f t="shared" si="1"/>
        <v>13.5</v>
      </c>
      <c r="Z10" s="151">
        <f t="shared" si="1"/>
        <v>13.2</v>
      </c>
      <c r="AA10" s="151">
        <f t="shared" si="2"/>
        <v>6.2</v>
      </c>
      <c r="AB10" s="151">
        <f t="shared" si="2"/>
        <v>8.8000000000000007</v>
      </c>
      <c r="AC10" s="151">
        <f t="shared" si="2"/>
        <v>9.3000000000000007</v>
      </c>
      <c r="AD10" s="151">
        <f t="shared" si="2"/>
        <v>9.1</v>
      </c>
      <c r="AE10" s="151">
        <f t="shared" si="2"/>
        <v>11</v>
      </c>
      <c r="AF10" s="151">
        <f t="shared" si="2"/>
        <v>8.6</v>
      </c>
      <c r="AG10" s="151">
        <f t="shared" si="2"/>
        <v>5.8</v>
      </c>
      <c r="AH10" s="151">
        <f t="shared" si="2"/>
        <v>7.6</v>
      </c>
      <c r="AI10" s="151">
        <f t="shared" si="2"/>
        <v>5.7</v>
      </c>
      <c r="AJ10" s="151">
        <f t="shared" si="2"/>
        <v>13.1</v>
      </c>
    </row>
    <row r="11" spans="1:36">
      <c r="A11" s="148">
        <v>5</v>
      </c>
      <c r="B11" s="154">
        <v>4382587</v>
      </c>
      <c r="C11" s="154">
        <v>5649228</v>
      </c>
      <c r="D11" s="150">
        <v>5</v>
      </c>
      <c r="E11">
        <v>5</v>
      </c>
      <c r="F11" s="151">
        <f t="shared" si="0"/>
        <v>11.4</v>
      </c>
      <c r="G11" s="151">
        <f t="shared" si="0"/>
        <v>11.7</v>
      </c>
      <c r="H11" s="151">
        <f t="shared" si="0"/>
        <v>10.4</v>
      </c>
      <c r="I11" s="151">
        <f t="shared" si="0"/>
        <v>8</v>
      </c>
      <c r="J11" s="151">
        <f t="shared" si="0"/>
        <v>0</v>
      </c>
      <c r="K11" s="151">
        <f t="shared" si="1"/>
        <v>14.7</v>
      </c>
      <c r="L11" s="151">
        <f t="shared" si="1"/>
        <v>18.2</v>
      </c>
      <c r="M11" s="151">
        <f t="shared" si="1"/>
        <v>12.2</v>
      </c>
      <c r="N11" s="151">
        <f t="shared" si="1"/>
        <v>12.7</v>
      </c>
      <c r="O11" s="151">
        <f t="shared" si="1"/>
        <v>23.7</v>
      </c>
      <c r="P11" s="151">
        <f t="shared" si="1"/>
        <v>26.1</v>
      </c>
      <c r="Q11" s="151">
        <f t="shared" si="1"/>
        <v>26.5</v>
      </c>
      <c r="R11" s="151">
        <f t="shared" si="1"/>
        <v>25</v>
      </c>
      <c r="S11" s="151">
        <f t="shared" si="1"/>
        <v>18.2</v>
      </c>
      <c r="T11" s="151">
        <f t="shared" si="1"/>
        <v>19.8</v>
      </c>
      <c r="U11" s="151">
        <f t="shared" si="1"/>
        <v>26.3</v>
      </c>
      <c r="V11" s="151">
        <f t="shared" si="1"/>
        <v>23.6</v>
      </c>
      <c r="W11" s="151">
        <f t="shared" si="1"/>
        <v>21</v>
      </c>
      <c r="X11" s="151">
        <f t="shared" si="1"/>
        <v>17.8</v>
      </c>
      <c r="Y11" s="151">
        <f t="shared" si="1"/>
        <v>20.3</v>
      </c>
      <c r="Z11" s="151">
        <f t="shared" si="1"/>
        <v>18.7</v>
      </c>
      <c r="AA11" s="151">
        <f t="shared" si="2"/>
        <v>11.8</v>
      </c>
      <c r="AB11" s="151">
        <f t="shared" si="2"/>
        <v>14.4</v>
      </c>
      <c r="AC11" s="151">
        <f t="shared" si="2"/>
        <v>13.3</v>
      </c>
      <c r="AD11" s="151">
        <f t="shared" si="2"/>
        <v>12.8</v>
      </c>
      <c r="AE11" s="151">
        <f t="shared" si="2"/>
        <v>11.8</v>
      </c>
      <c r="AF11" s="151">
        <f t="shared" si="2"/>
        <v>8.8000000000000007</v>
      </c>
      <c r="AG11" s="151">
        <f t="shared" si="2"/>
        <v>6.2</v>
      </c>
      <c r="AH11" s="151">
        <f t="shared" si="2"/>
        <v>5.0999999999999996</v>
      </c>
      <c r="AI11" s="151">
        <f t="shared" si="2"/>
        <v>2.2999999999999998</v>
      </c>
      <c r="AJ11" s="151">
        <f t="shared" si="2"/>
        <v>10.6</v>
      </c>
    </row>
    <row r="12" spans="1:36">
      <c r="A12" s="148">
        <v>6</v>
      </c>
      <c r="B12" s="154">
        <v>4368181</v>
      </c>
      <c r="C12" s="154">
        <v>5646395</v>
      </c>
      <c r="D12" s="150">
        <v>6</v>
      </c>
      <c r="E12">
        <v>6</v>
      </c>
      <c r="F12" s="151">
        <f t="shared" si="0"/>
        <v>7</v>
      </c>
      <c r="G12" s="151">
        <f t="shared" si="0"/>
        <v>6.7</v>
      </c>
      <c r="H12" s="151">
        <f t="shared" si="0"/>
        <v>7.7</v>
      </c>
      <c r="I12" s="151">
        <f t="shared" si="0"/>
        <v>19.7</v>
      </c>
      <c r="J12" s="151">
        <f t="shared" si="0"/>
        <v>14.7</v>
      </c>
      <c r="K12" s="151">
        <f t="shared" si="1"/>
        <v>0</v>
      </c>
      <c r="L12" s="151">
        <f t="shared" si="1"/>
        <v>6.8</v>
      </c>
      <c r="M12" s="151">
        <f t="shared" si="1"/>
        <v>12.3</v>
      </c>
      <c r="N12" s="151">
        <f t="shared" si="1"/>
        <v>15.5</v>
      </c>
      <c r="O12" s="151">
        <f t="shared" si="1"/>
        <v>34.200000000000003</v>
      </c>
      <c r="P12" s="151">
        <f t="shared" si="1"/>
        <v>35.6</v>
      </c>
      <c r="Q12" s="151">
        <f t="shared" si="1"/>
        <v>34.799999999999997</v>
      </c>
      <c r="R12" s="151">
        <f t="shared" si="1"/>
        <v>31.8</v>
      </c>
      <c r="S12" s="151">
        <f t="shared" si="1"/>
        <v>31.2</v>
      </c>
      <c r="T12" s="151">
        <f t="shared" si="1"/>
        <v>32.1</v>
      </c>
      <c r="U12" s="151">
        <f t="shared" si="1"/>
        <v>39.700000000000003</v>
      </c>
      <c r="V12" s="151">
        <f t="shared" si="1"/>
        <v>36.1</v>
      </c>
      <c r="W12" s="151">
        <f t="shared" si="1"/>
        <v>31.2</v>
      </c>
      <c r="X12" s="151">
        <f t="shared" si="1"/>
        <v>27.1</v>
      </c>
      <c r="Y12" s="151">
        <f t="shared" si="1"/>
        <v>25.4</v>
      </c>
      <c r="Z12" s="151">
        <f t="shared" si="1"/>
        <v>21.7</v>
      </c>
      <c r="AA12" s="151">
        <f t="shared" si="2"/>
        <v>18.7</v>
      </c>
      <c r="AB12" s="151">
        <f t="shared" si="2"/>
        <v>28.1</v>
      </c>
      <c r="AC12" s="151">
        <f t="shared" si="2"/>
        <v>27.6</v>
      </c>
      <c r="AD12" s="151">
        <f t="shared" si="2"/>
        <v>27.2</v>
      </c>
      <c r="AE12" s="151">
        <f t="shared" si="2"/>
        <v>26.5</v>
      </c>
      <c r="AF12" s="151">
        <f t="shared" si="2"/>
        <v>23.4</v>
      </c>
      <c r="AG12" s="151">
        <f t="shared" si="2"/>
        <v>20.7</v>
      </c>
      <c r="AH12" s="151">
        <f t="shared" si="2"/>
        <v>19.8</v>
      </c>
      <c r="AI12" s="151">
        <f t="shared" si="2"/>
        <v>16</v>
      </c>
      <c r="AJ12" s="151">
        <f t="shared" si="2"/>
        <v>7.6</v>
      </c>
    </row>
    <row r="13" spans="1:36">
      <c r="A13" s="148">
        <v>7</v>
      </c>
      <c r="B13" s="154">
        <v>4367120</v>
      </c>
      <c r="C13" s="154">
        <v>5639652</v>
      </c>
      <c r="D13" s="150">
        <v>7</v>
      </c>
      <c r="E13">
        <v>7</v>
      </c>
      <c r="F13" s="151">
        <f t="shared" si="0"/>
        <v>7</v>
      </c>
      <c r="G13" s="151">
        <f t="shared" si="0"/>
        <v>6.6</v>
      </c>
      <c r="H13" s="151">
        <f t="shared" si="0"/>
        <v>8.1</v>
      </c>
      <c r="I13" s="151">
        <f t="shared" si="0"/>
        <v>20.8</v>
      </c>
      <c r="J13" s="151">
        <f t="shared" si="0"/>
        <v>18.2</v>
      </c>
      <c r="K13" s="151">
        <f t="shared" si="1"/>
        <v>6.8</v>
      </c>
      <c r="L13" s="151">
        <f t="shared" si="1"/>
        <v>0</v>
      </c>
      <c r="M13" s="151">
        <f t="shared" si="1"/>
        <v>10.3</v>
      </c>
      <c r="N13" s="151">
        <f t="shared" si="1"/>
        <v>13.5</v>
      </c>
      <c r="O13" s="151">
        <f t="shared" si="1"/>
        <v>33.1</v>
      </c>
      <c r="P13" s="151">
        <f t="shared" si="1"/>
        <v>33.9</v>
      </c>
      <c r="Q13" s="151">
        <f t="shared" si="1"/>
        <v>32.5</v>
      </c>
      <c r="R13" s="151">
        <f t="shared" si="1"/>
        <v>29</v>
      </c>
      <c r="S13" s="151">
        <f t="shared" si="1"/>
        <v>31.8</v>
      </c>
      <c r="T13" s="151">
        <f t="shared" si="1"/>
        <v>32.299999999999997</v>
      </c>
      <c r="U13" s="151">
        <f t="shared" si="1"/>
        <v>40.299999999999997</v>
      </c>
      <c r="V13" s="151">
        <f t="shared" si="1"/>
        <v>36.200000000000003</v>
      </c>
      <c r="W13" s="151">
        <f t="shared" si="1"/>
        <v>30.2</v>
      </c>
      <c r="X13" s="151">
        <f t="shared" si="1"/>
        <v>25.8</v>
      </c>
      <c r="Y13" s="151">
        <f t="shared" si="1"/>
        <v>22.5</v>
      </c>
      <c r="Z13" s="151">
        <f t="shared" si="1"/>
        <v>18.3</v>
      </c>
      <c r="AA13" s="151">
        <f t="shared" si="2"/>
        <v>17.7</v>
      </c>
      <c r="AB13" s="151">
        <f t="shared" si="2"/>
        <v>29.6</v>
      </c>
      <c r="AC13" s="151">
        <f t="shared" si="2"/>
        <v>29.7</v>
      </c>
      <c r="AD13" s="151">
        <f t="shared" si="2"/>
        <v>29.4</v>
      </c>
      <c r="AE13" s="151">
        <f t="shared" si="2"/>
        <v>29.7</v>
      </c>
      <c r="AF13" s="151">
        <f t="shared" si="2"/>
        <v>26.5</v>
      </c>
      <c r="AG13" s="151">
        <f t="shared" si="2"/>
        <v>23.4</v>
      </c>
      <c r="AH13" s="151">
        <f t="shared" si="2"/>
        <v>23.1</v>
      </c>
      <c r="AI13" s="151">
        <f t="shared" si="2"/>
        <v>18.8</v>
      </c>
      <c r="AJ13" s="151">
        <f t="shared" si="2"/>
        <v>7.9</v>
      </c>
    </row>
    <row r="14" spans="1:36">
      <c r="A14" s="148">
        <v>8</v>
      </c>
      <c r="B14" s="154">
        <v>4377306</v>
      </c>
      <c r="C14" s="154">
        <v>5638192</v>
      </c>
      <c r="D14" s="150">
        <v>8</v>
      </c>
      <c r="E14">
        <v>8</v>
      </c>
      <c r="F14" s="151">
        <f t="shared" si="0"/>
        <v>5.3</v>
      </c>
      <c r="G14" s="151">
        <f t="shared" si="0"/>
        <v>5.6</v>
      </c>
      <c r="H14" s="151">
        <f t="shared" si="0"/>
        <v>4.9000000000000004</v>
      </c>
      <c r="I14" s="151">
        <f t="shared" si="0"/>
        <v>11.4</v>
      </c>
      <c r="J14" s="151">
        <f t="shared" si="0"/>
        <v>12.2</v>
      </c>
      <c r="K14" s="151">
        <f t="shared" si="1"/>
        <v>12.3</v>
      </c>
      <c r="L14" s="151">
        <f t="shared" si="1"/>
        <v>10.3</v>
      </c>
      <c r="M14" s="151">
        <f t="shared" si="1"/>
        <v>0</v>
      </c>
      <c r="N14" s="151">
        <f t="shared" si="1"/>
        <v>3.3</v>
      </c>
      <c r="O14" s="151">
        <f t="shared" si="1"/>
        <v>22.8</v>
      </c>
      <c r="P14" s="151">
        <f t="shared" si="1"/>
        <v>23.8</v>
      </c>
      <c r="Q14" s="151">
        <f t="shared" si="1"/>
        <v>22.7</v>
      </c>
      <c r="R14" s="151">
        <f t="shared" si="1"/>
        <v>19.5</v>
      </c>
      <c r="S14" s="151">
        <f t="shared" si="1"/>
        <v>21.8</v>
      </c>
      <c r="T14" s="151">
        <f t="shared" si="1"/>
        <v>22.1</v>
      </c>
      <c r="U14" s="151">
        <f t="shared" si="1"/>
        <v>30.2</v>
      </c>
      <c r="V14" s="151">
        <f t="shared" si="1"/>
        <v>26</v>
      </c>
      <c r="W14" s="151">
        <f t="shared" si="1"/>
        <v>19.899999999999999</v>
      </c>
      <c r="X14" s="151">
        <f t="shared" si="1"/>
        <v>15.6</v>
      </c>
      <c r="Y14" s="151">
        <f t="shared" si="1"/>
        <v>13.2</v>
      </c>
      <c r="Z14" s="151">
        <f t="shared" si="1"/>
        <v>9.5</v>
      </c>
      <c r="AA14" s="151">
        <f t="shared" si="2"/>
        <v>7.4</v>
      </c>
      <c r="AB14" s="151">
        <f t="shared" si="2"/>
        <v>20</v>
      </c>
      <c r="AC14" s="151">
        <f t="shared" si="2"/>
        <v>20.7</v>
      </c>
      <c r="AD14" s="151">
        <f t="shared" si="2"/>
        <v>20.5</v>
      </c>
      <c r="AE14" s="151">
        <f t="shared" si="2"/>
        <v>21.7</v>
      </c>
      <c r="AF14" s="151">
        <f t="shared" si="2"/>
        <v>18.8</v>
      </c>
      <c r="AG14" s="151">
        <f t="shared" si="2"/>
        <v>15.5</v>
      </c>
      <c r="AH14" s="151">
        <f t="shared" si="2"/>
        <v>16.100000000000001</v>
      </c>
      <c r="AI14" s="151">
        <f t="shared" si="2"/>
        <v>11.6</v>
      </c>
      <c r="AJ14" s="151">
        <f t="shared" si="2"/>
        <v>4.9000000000000004</v>
      </c>
    </row>
    <row r="15" spans="1:36">
      <c r="A15" s="148">
        <v>9</v>
      </c>
      <c r="B15" s="154">
        <v>4380311</v>
      </c>
      <c r="C15" s="154">
        <v>5636747</v>
      </c>
      <c r="D15" s="150">
        <v>9</v>
      </c>
      <c r="E15">
        <v>9</v>
      </c>
      <c r="F15" s="151">
        <f t="shared" si="0"/>
        <v>8.5</v>
      </c>
      <c r="G15" s="151">
        <f t="shared" si="0"/>
        <v>8.8000000000000007</v>
      </c>
      <c r="H15" s="151">
        <f t="shared" si="0"/>
        <v>7.9</v>
      </c>
      <c r="I15" s="151">
        <f t="shared" si="0"/>
        <v>9.6</v>
      </c>
      <c r="J15" s="151">
        <f t="shared" si="0"/>
        <v>12.7</v>
      </c>
      <c r="K15" s="151">
        <f t="shared" si="1"/>
        <v>15.5</v>
      </c>
      <c r="L15" s="151">
        <f t="shared" si="1"/>
        <v>13.5</v>
      </c>
      <c r="M15" s="151">
        <f t="shared" si="1"/>
        <v>3.3</v>
      </c>
      <c r="N15" s="151">
        <f t="shared" si="1"/>
        <v>0</v>
      </c>
      <c r="O15" s="151">
        <f t="shared" si="1"/>
        <v>19.5</v>
      </c>
      <c r="P15" s="151">
        <f t="shared" si="1"/>
        <v>20.5</v>
      </c>
      <c r="Q15" s="151">
        <f t="shared" si="1"/>
        <v>19.399999999999999</v>
      </c>
      <c r="R15" s="151">
        <f t="shared" si="1"/>
        <v>16.3</v>
      </c>
      <c r="S15" s="151">
        <f t="shared" si="1"/>
        <v>19.100000000000001</v>
      </c>
      <c r="T15" s="151">
        <f t="shared" si="1"/>
        <v>19.100000000000001</v>
      </c>
      <c r="U15" s="151">
        <f t="shared" si="1"/>
        <v>27.3</v>
      </c>
      <c r="V15" s="151">
        <f t="shared" si="1"/>
        <v>23.1</v>
      </c>
      <c r="W15" s="151">
        <f t="shared" si="1"/>
        <v>16.7</v>
      </c>
      <c r="X15" s="151">
        <f t="shared" si="1"/>
        <v>12.3</v>
      </c>
      <c r="Y15" s="151">
        <f t="shared" si="1"/>
        <v>10</v>
      </c>
      <c r="Z15" s="151">
        <f t="shared" si="1"/>
        <v>6.8</v>
      </c>
      <c r="AA15" s="151">
        <f t="shared" si="2"/>
        <v>4.5</v>
      </c>
      <c r="AB15" s="151">
        <f t="shared" si="2"/>
        <v>17.8</v>
      </c>
      <c r="AC15" s="151">
        <f t="shared" si="2"/>
        <v>18.899999999999999</v>
      </c>
      <c r="AD15" s="151">
        <f t="shared" si="2"/>
        <v>18.7</v>
      </c>
      <c r="AE15" s="151">
        <f t="shared" si="2"/>
        <v>20.5</v>
      </c>
      <c r="AF15" s="151">
        <f t="shared" si="2"/>
        <v>17.8</v>
      </c>
      <c r="AG15" s="151">
        <f t="shared" si="2"/>
        <v>14.6</v>
      </c>
      <c r="AH15" s="151">
        <f t="shared" si="2"/>
        <v>15.6</v>
      </c>
      <c r="AI15" s="151">
        <f t="shared" si="2"/>
        <v>11.5</v>
      </c>
      <c r="AJ15" s="151">
        <f t="shared" si="2"/>
        <v>8</v>
      </c>
    </row>
    <row r="16" spans="1:36">
      <c r="A16" s="148">
        <v>10</v>
      </c>
      <c r="B16" s="154">
        <v>4399385</v>
      </c>
      <c r="C16" s="154">
        <v>5632471</v>
      </c>
      <c r="D16" s="150">
        <v>10</v>
      </c>
      <c r="E16">
        <v>10</v>
      </c>
      <c r="F16" s="151">
        <f t="shared" si="0"/>
        <v>27.4</v>
      </c>
      <c r="G16" s="151">
        <f t="shared" si="0"/>
        <v>27.8</v>
      </c>
      <c r="H16" s="151">
        <f t="shared" si="0"/>
        <v>26.6</v>
      </c>
      <c r="I16" s="151">
        <f t="shared" si="0"/>
        <v>15.8</v>
      </c>
      <c r="J16" s="151">
        <f t="shared" si="0"/>
        <v>23.7</v>
      </c>
      <c r="K16" s="151">
        <f t="shared" si="1"/>
        <v>34.200000000000003</v>
      </c>
      <c r="L16" s="151">
        <f t="shared" si="1"/>
        <v>33.1</v>
      </c>
      <c r="M16" s="151">
        <f t="shared" si="1"/>
        <v>22.8</v>
      </c>
      <c r="N16" s="151">
        <f t="shared" si="1"/>
        <v>19.5</v>
      </c>
      <c r="O16" s="151">
        <f t="shared" si="1"/>
        <v>0</v>
      </c>
      <c r="P16" s="151">
        <f t="shared" si="1"/>
        <v>3.2</v>
      </c>
      <c r="Q16" s="151">
        <f t="shared" si="1"/>
        <v>6</v>
      </c>
      <c r="R16" s="151">
        <f t="shared" si="1"/>
        <v>8.9</v>
      </c>
      <c r="S16" s="151">
        <f t="shared" si="1"/>
        <v>8.6</v>
      </c>
      <c r="T16" s="151">
        <f t="shared" si="1"/>
        <v>6.2</v>
      </c>
      <c r="U16" s="151">
        <f t="shared" si="1"/>
        <v>11.3</v>
      </c>
      <c r="V16" s="151">
        <f t="shared" si="1"/>
        <v>6.8</v>
      </c>
      <c r="W16" s="151">
        <f t="shared" si="1"/>
        <v>2.9</v>
      </c>
      <c r="X16" s="151">
        <f t="shared" si="1"/>
        <v>7.2</v>
      </c>
      <c r="Y16" s="151">
        <f t="shared" si="1"/>
        <v>12.6</v>
      </c>
      <c r="Z16" s="151">
        <f t="shared" si="1"/>
        <v>16.399999999999999</v>
      </c>
      <c r="AA16" s="151">
        <f t="shared" si="2"/>
        <v>15.6</v>
      </c>
      <c r="AB16" s="151">
        <f t="shared" si="2"/>
        <v>12.6</v>
      </c>
      <c r="AC16" s="151">
        <f t="shared" si="2"/>
        <v>15.5</v>
      </c>
      <c r="AD16" s="151">
        <f t="shared" si="2"/>
        <v>15.9</v>
      </c>
      <c r="AE16" s="151">
        <f t="shared" si="2"/>
        <v>20.2</v>
      </c>
      <c r="AF16" s="151">
        <f t="shared" si="2"/>
        <v>20.100000000000001</v>
      </c>
      <c r="AG16" s="151">
        <f t="shared" si="2"/>
        <v>19.399999999999999</v>
      </c>
      <c r="AH16" s="151">
        <f t="shared" si="2"/>
        <v>21.6</v>
      </c>
      <c r="AI16" s="151">
        <f t="shared" si="2"/>
        <v>21.5</v>
      </c>
      <c r="AJ16" s="151">
        <f t="shared" si="2"/>
        <v>26.7</v>
      </c>
    </row>
    <row r="17" spans="1:36">
      <c r="A17" s="148">
        <v>11</v>
      </c>
      <c r="B17" s="154">
        <v>4399423</v>
      </c>
      <c r="C17" s="154">
        <v>5629310</v>
      </c>
      <c r="D17" s="150">
        <v>11</v>
      </c>
      <c r="E17">
        <v>11</v>
      </c>
      <c r="F17" s="151">
        <f t="shared" si="0"/>
        <v>28.7</v>
      </c>
      <c r="G17" s="151">
        <f t="shared" si="0"/>
        <v>29.1</v>
      </c>
      <c r="H17" s="151">
        <f t="shared" si="0"/>
        <v>27.9</v>
      </c>
      <c r="I17" s="151">
        <f t="shared" si="0"/>
        <v>18.100000000000001</v>
      </c>
      <c r="J17" s="151">
        <f t="shared" si="0"/>
        <v>26.1</v>
      </c>
      <c r="K17" s="151">
        <f t="shared" si="1"/>
        <v>35.6</v>
      </c>
      <c r="L17" s="151">
        <f t="shared" si="1"/>
        <v>33.9</v>
      </c>
      <c r="M17" s="151">
        <f t="shared" si="1"/>
        <v>23.8</v>
      </c>
      <c r="N17" s="151">
        <f t="shared" si="1"/>
        <v>20.5</v>
      </c>
      <c r="O17" s="151">
        <f t="shared" si="1"/>
        <v>3.2</v>
      </c>
      <c r="P17" s="151">
        <f t="shared" si="1"/>
        <v>0</v>
      </c>
      <c r="Q17" s="151">
        <f t="shared" si="1"/>
        <v>3.4</v>
      </c>
      <c r="R17" s="151">
        <f t="shared" si="1"/>
        <v>7.1</v>
      </c>
      <c r="S17" s="151">
        <f t="shared" si="1"/>
        <v>11.8</v>
      </c>
      <c r="T17" s="151">
        <f t="shared" si="1"/>
        <v>9.3000000000000007</v>
      </c>
      <c r="U17" s="151">
        <f t="shared" si="1"/>
        <v>13.7</v>
      </c>
      <c r="V17" s="151">
        <f t="shared" si="1"/>
        <v>9.5</v>
      </c>
      <c r="W17" s="151">
        <f t="shared" si="1"/>
        <v>5.2</v>
      </c>
      <c r="X17" s="151">
        <f t="shared" si="1"/>
        <v>8.6</v>
      </c>
      <c r="Y17" s="151">
        <f t="shared" si="1"/>
        <v>12.2</v>
      </c>
      <c r="Z17" s="151">
        <f t="shared" si="1"/>
        <v>16.399999999999999</v>
      </c>
      <c r="AA17" s="151">
        <f t="shared" si="2"/>
        <v>16.899999999999999</v>
      </c>
      <c r="AB17" s="151">
        <f t="shared" si="2"/>
        <v>15.7</v>
      </c>
      <c r="AC17" s="151">
        <f t="shared" si="2"/>
        <v>18.600000000000001</v>
      </c>
      <c r="AD17" s="151">
        <f t="shared" si="2"/>
        <v>19</v>
      </c>
      <c r="AE17" s="151">
        <f t="shared" si="2"/>
        <v>23.3</v>
      </c>
      <c r="AF17" s="151">
        <f t="shared" si="2"/>
        <v>23</v>
      </c>
      <c r="AG17" s="151">
        <f t="shared" si="2"/>
        <v>22.1</v>
      </c>
      <c r="AH17" s="151">
        <f t="shared" si="2"/>
        <v>24.4</v>
      </c>
      <c r="AI17" s="151">
        <f t="shared" si="2"/>
        <v>23.8</v>
      </c>
      <c r="AJ17" s="151">
        <f t="shared" si="2"/>
        <v>28</v>
      </c>
    </row>
    <row r="18" spans="1:36">
      <c r="A18" s="148">
        <v>12</v>
      </c>
      <c r="B18" s="154">
        <v>4397022</v>
      </c>
      <c r="C18" s="154">
        <v>5626968</v>
      </c>
      <c r="D18" s="150">
        <v>12</v>
      </c>
      <c r="E18">
        <v>12</v>
      </c>
      <c r="F18" s="151">
        <f t="shared" si="0"/>
        <v>27.8</v>
      </c>
      <c r="G18" s="151">
        <f t="shared" si="0"/>
        <v>28.1</v>
      </c>
      <c r="H18" s="151">
        <f t="shared" si="0"/>
        <v>27.1</v>
      </c>
      <c r="I18" s="151">
        <f t="shared" si="0"/>
        <v>18.600000000000001</v>
      </c>
      <c r="J18" s="151">
        <f t="shared" si="0"/>
        <v>26.5</v>
      </c>
      <c r="K18" s="151">
        <f t="shared" si="1"/>
        <v>34.799999999999997</v>
      </c>
      <c r="L18" s="151">
        <f t="shared" si="1"/>
        <v>32.5</v>
      </c>
      <c r="M18" s="151">
        <f t="shared" ref="K18:Z34" si="3">ROUND(SQRT((VLOOKUP(M$6,Points,2,0)-VLOOKUP($A18,Points,2,0))^2+(VLOOKUP(M$6,Points,3,0)-VLOOKUP($A18,Points,3,0))^2)/1000,1)</f>
        <v>22.7</v>
      </c>
      <c r="N18" s="151">
        <f t="shared" si="3"/>
        <v>19.399999999999999</v>
      </c>
      <c r="O18" s="151">
        <f t="shared" si="3"/>
        <v>6</v>
      </c>
      <c r="P18" s="151">
        <f t="shared" si="3"/>
        <v>3.4</v>
      </c>
      <c r="Q18" s="151">
        <f t="shared" si="3"/>
        <v>0</v>
      </c>
      <c r="R18" s="151">
        <f t="shared" si="3"/>
        <v>4.0999999999999996</v>
      </c>
      <c r="S18" s="151">
        <f t="shared" si="3"/>
        <v>14.2</v>
      </c>
      <c r="T18" s="151">
        <f t="shared" si="3"/>
        <v>11.9</v>
      </c>
      <c r="U18" s="151">
        <f t="shared" si="3"/>
        <v>17</v>
      </c>
      <c r="V18" s="151">
        <f t="shared" si="3"/>
        <v>12.7</v>
      </c>
      <c r="W18" s="151">
        <f t="shared" si="3"/>
        <v>6.7</v>
      </c>
      <c r="X18" s="151">
        <f t="shared" si="3"/>
        <v>8.6999999999999993</v>
      </c>
      <c r="Y18" s="151">
        <f t="shared" si="3"/>
        <v>10.199999999999999</v>
      </c>
      <c r="Z18" s="151">
        <f t="shared" si="3"/>
        <v>14.4</v>
      </c>
      <c r="AA18" s="151">
        <f t="shared" si="2"/>
        <v>16.3</v>
      </c>
      <c r="AB18" s="151">
        <f t="shared" si="2"/>
        <v>17.7</v>
      </c>
      <c r="AC18" s="151">
        <f t="shared" si="2"/>
        <v>20.6</v>
      </c>
      <c r="AD18" s="151">
        <f t="shared" si="2"/>
        <v>20.9</v>
      </c>
      <c r="AE18" s="151">
        <f t="shared" si="2"/>
        <v>25.2</v>
      </c>
      <c r="AF18" s="151">
        <f t="shared" si="2"/>
        <v>24.5</v>
      </c>
      <c r="AG18" s="151">
        <f t="shared" si="2"/>
        <v>23.3</v>
      </c>
      <c r="AH18" s="151">
        <f t="shared" si="2"/>
        <v>25.4</v>
      </c>
      <c r="AI18" s="151">
        <f t="shared" si="2"/>
        <v>24.3</v>
      </c>
      <c r="AJ18" s="151">
        <f t="shared" si="2"/>
        <v>27.2</v>
      </c>
    </row>
    <row r="19" spans="1:36">
      <c r="A19" s="148">
        <v>13</v>
      </c>
      <c r="B19" s="154">
        <v>4392912</v>
      </c>
      <c r="C19" s="154">
        <v>5626427</v>
      </c>
      <c r="D19" s="150">
        <v>13</v>
      </c>
      <c r="E19">
        <v>13</v>
      </c>
      <c r="F19" s="151">
        <f t="shared" si="0"/>
        <v>24.8</v>
      </c>
      <c r="G19" s="151">
        <f t="shared" si="0"/>
        <v>25.1</v>
      </c>
      <c r="H19" s="151">
        <f t="shared" si="0"/>
        <v>24.2</v>
      </c>
      <c r="I19" s="151">
        <f t="shared" si="0"/>
        <v>17.399999999999999</v>
      </c>
      <c r="J19" s="151">
        <f t="shared" si="0"/>
        <v>25</v>
      </c>
      <c r="K19" s="151">
        <f t="shared" si="3"/>
        <v>31.8</v>
      </c>
      <c r="L19" s="151">
        <f t="shared" si="3"/>
        <v>29</v>
      </c>
      <c r="M19" s="151">
        <f t="shared" si="3"/>
        <v>19.5</v>
      </c>
      <c r="N19" s="151">
        <f t="shared" si="3"/>
        <v>16.3</v>
      </c>
      <c r="O19" s="151">
        <f t="shared" si="3"/>
        <v>8.9</v>
      </c>
      <c r="P19" s="151">
        <f t="shared" si="3"/>
        <v>7.1</v>
      </c>
      <c r="Q19" s="151">
        <f t="shared" si="3"/>
        <v>4.0999999999999996</v>
      </c>
      <c r="R19" s="151">
        <f t="shared" si="3"/>
        <v>0</v>
      </c>
      <c r="S19" s="151">
        <f t="shared" si="3"/>
        <v>15.8</v>
      </c>
      <c r="T19" s="151">
        <f t="shared" si="3"/>
        <v>13.8</v>
      </c>
      <c r="U19" s="151">
        <f t="shared" si="3"/>
        <v>20.2</v>
      </c>
      <c r="V19" s="151">
        <f t="shared" si="3"/>
        <v>15.6</v>
      </c>
      <c r="W19" s="151">
        <f t="shared" si="3"/>
        <v>8.1999999999999993</v>
      </c>
      <c r="X19" s="151">
        <f t="shared" si="3"/>
        <v>7.9</v>
      </c>
      <c r="Y19" s="151">
        <f t="shared" si="3"/>
        <v>6.5</v>
      </c>
      <c r="Z19" s="151">
        <f t="shared" si="3"/>
        <v>10.7</v>
      </c>
      <c r="AA19" s="151">
        <f t="shared" si="2"/>
        <v>13.9</v>
      </c>
      <c r="AB19" s="151">
        <f t="shared" si="2"/>
        <v>18.600000000000001</v>
      </c>
      <c r="AC19" s="151">
        <f t="shared" si="2"/>
        <v>21.3</v>
      </c>
      <c r="AD19" s="151">
        <f t="shared" si="2"/>
        <v>21.5</v>
      </c>
      <c r="AE19" s="151">
        <f t="shared" si="2"/>
        <v>25.6</v>
      </c>
      <c r="AF19" s="151">
        <f t="shared" si="2"/>
        <v>24.4</v>
      </c>
      <c r="AG19" s="151">
        <f t="shared" si="2"/>
        <v>22.7</v>
      </c>
      <c r="AH19" s="151">
        <f t="shared" si="2"/>
        <v>24.7</v>
      </c>
      <c r="AI19" s="151">
        <f t="shared" si="2"/>
        <v>22.9</v>
      </c>
      <c r="AJ19" s="151">
        <f t="shared" si="2"/>
        <v>24.2</v>
      </c>
    </row>
    <row r="20" spans="1:36">
      <c r="A20" s="148">
        <v>14</v>
      </c>
      <c r="B20" s="154">
        <v>4398874</v>
      </c>
      <c r="C20" s="154">
        <v>5641049</v>
      </c>
      <c r="D20" s="150">
        <v>14</v>
      </c>
      <c r="E20">
        <v>14</v>
      </c>
      <c r="F20" s="151">
        <f t="shared" si="0"/>
        <v>25.2</v>
      </c>
      <c r="G20" s="151">
        <f t="shared" si="0"/>
        <v>25.6</v>
      </c>
      <c r="H20" s="151">
        <f t="shared" si="0"/>
        <v>24.2</v>
      </c>
      <c r="I20" s="151">
        <f t="shared" si="0"/>
        <v>11.4</v>
      </c>
      <c r="J20" s="151">
        <f t="shared" si="0"/>
        <v>18.2</v>
      </c>
      <c r="K20" s="151">
        <f t="shared" si="3"/>
        <v>31.2</v>
      </c>
      <c r="L20" s="151">
        <f t="shared" si="3"/>
        <v>31.8</v>
      </c>
      <c r="M20" s="151">
        <f t="shared" si="3"/>
        <v>21.8</v>
      </c>
      <c r="N20" s="151">
        <f t="shared" si="3"/>
        <v>19.100000000000001</v>
      </c>
      <c r="O20" s="151">
        <f t="shared" si="3"/>
        <v>8.6</v>
      </c>
      <c r="P20" s="151">
        <f t="shared" si="3"/>
        <v>11.8</v>
      </c>
      <c r="Q20" s="151">
        <f t="shared" si="3"/>
        <v>14.2</v>
      </c>
      <c r="R20" s="151">
        <f t="shared" si="3"/>
        <v>15.8</v>
      </c>
      <c r="S20" s="151">
        <f t="shared" si="3"/>
        <v>0</v>
      </c>
      <c r="T20" s="151">
        <f t="shared" si="3"/>
        <v>2.5</v>
      </c>
      <c r="U20" s="151">
        <f t="shared" si="3"/>
        <v>8.5</v>
      </c>
      <c r="V20" s="151">
        <f t="shared" si="3"/>
        <v>5.4</v>
      </c>
      <c r="W20" s="151">
        <f t="shared" si="3"/>
        <v>7.7</v>
      </c>
      <c r="X20" s="151">
        <f t="shared" si="3"/>
        <v>9.3000000000000007</v>
      </c>
      <c r="Y20" s="151">
        <f t="shared" si="3"/>
        <v>16.399999999999999</v>
      </c>
      <c r="Z20" s="151">
        <f t="shared" si="3"/>
        <v>19</v>
      </c>
      <c r="AA20" s="151">
        <f t="shared" si="2"/>
        <v>14.6</v>
      </c>
      <c r="AB20" s="151">
        <f t="shared" si="2"/>
        <v>4.5</v>
      </c>
      <c r="AC20" s="151">
        <f t="shared" si="2"/>
        <v>7.2</v>
      </c>
      <c r="AD20" s="151">
        <f t="shared" si="2"/>
        <v>7.6</v>
      </c>
      <c r="AE20" s="151">
        <f t="shared" si="2"/>
        <v>11.9</v>
      </c>
      <c r="AF20" s="151">
        <f t="shared" si="2"/>
        <v>12.4</v>
      </c>
      <c r="AG20" s="151">
        <f t="shared" si="2"/>
        <v>12.7</v>
      </c>
      <c r="AH20" s="151">
        <f t="shared" si="2"/>
        <v>14.8</v>
      </c>
      <c r="AI20" s="151">
        <f t="shared" si="2"/>
        <v>16.100000000000001</v>
      </c>
      <c r="AJ20" s="151">
        <f t="shared" si="2"/>
        <v>24.3</v>
      </c>
    </row>
    <row r="21" spans="1:36">
      <c r="A21" s="148">
        <v>15</v>
      </c>
      <c r="B21" s="154">
        <v>4399361</v>
      </c>
      <c r="C21" s="154">
        <v>5638632</v>
      </c>
      <c r="D21" s="150">
        <v>15</v>
      </c>
      <c r="E21">
        <v>15</v>
      </c>
      <c r="F21" s="151">
        <f t="shared" si="0"/>
        <v>25.9</v>
      </c>
      <c r="G21" s="151">
        <f t="shared" si="0"/>
        <v>26.3</v>
      </c>
      <c r="H21" s="151">
        <f t="shared" si="0"/>
        <v>24.9</v>
      </c>
      <c r="I21" s="151">
        <f t="shared" si="0"/>
        <v>12.5</v>
      </c>
      <c r="J21" s="151">
        <f t="shared" si="0"/>
        <v>19.8</v>
      </c>
      <c r="K21" s="151">
        <f t="shared" si="3"/>
        <v>32.1</v>
      </c>
      <c r="L21" s="151">
        <f t="shared" si="3"/>
        <v>32.299999999999997</v>
      </c>
      <c r="M21" s="151">
        <f t="shared" si="3"/>
        <v>22.1</v>
      </c>
      <c r="N21" s="151">
        <f t="shared" si="3"/>
        <v>19.100000000000001</v>
      </c>
      <c r="O21" s="151">
        <f t="shared" si="3"/>
        <v>6.2</v>
      </c>
      <c r="P21" s="151">
        <f t="shared" si="3"/>
        <v>9.3000000000000007</v>
      </c>
      <c r="Q21" s="151">
        <f t="shared" si="3"/>
        <v>11.9</v>
      </c>
      <c r="R21" s="151">
        <f t="shared" si="3"/>
        <v>13.8</v>
      </c>
      <c r="S21" s="151">
        <f t="shared" si="3"/>
        <v>2.5</v>
      </c>
      <c r="T21" s="151">
        <f t="shared" si="3"/>
        <v>0</v>
      </c>
      <c r="U21" s="151">
        <f t="shared" si="3"/>
        <v>8.1999999999999993</v>
      </c>
      <c r="V21" s="151">
        <f t="shared" si="3"/>
        <v>4</v>
      </c>
      <c r="W21" s="151">
        <f t="shared" si="3"/>
        <v>5.6</v>
      </c>
      <c r="X21" s="151">
        <f t="shared" si="3"/>
        <v>8.1999999999999993</v>
      </c>
      <c r="Y21" s="151">
        <f t="shared" si="3"/>
        <v>15.2</v>
      </c>
      <c r="Z21" s="151">
        <f t="shared" si="3"/>
        <v>18.2</v>
      </c>
      <c r="AA21" s="151">
        <f t="shared" si="2"/>
        <v>14.7</v>
      </c>
      <c r="AB21" s="151">
        <f t="shared" si="2"/>
        <v>6.8</v>
      </c>
      <c r="AC21" s="151">
        <f t="shared" si="2"/>
        <v>9.6</v>
      </c>
      <c r="AD21" s="151">
        <f t="shared" si="2"/>
        <v>10</v>
      </c>
      <c r="AE21" s="151">
        <f t="shared" si="2"/>
        <v>14.3</v>
      </c>
      <c r="AF21" s="151">
        <f t="shared" si="2"/>
        <v>14.7</v>
      </c>
      <c r="AG21" s="151">
        <f t="shared" si="2"/>
        <v>14.6</v>
      </c>
      <c r="AH21" s="151">
        <f t="shared" si="2"/>
        <v>16.8</v>
      </c>
      <c r="AI21" s="151">
        <f t="shared" si="2"/>
        <v>17.600000000000001</v>
      </c>
      <c r="AJ21" s="151">
        <f t="shared" si="2"/>
        <v>25.1</v>
      </c>
    </row>
    <row r="22" spans="1:36">
      <c r="A22" s="148">
        <v>16</v>
      </c>
      <c r="B22" s="154">
        <v>4407388</v>
      </c>
      <c r="C22" s="154">
        <v>5640480</v>
      </c>
      <c r="D22" s="150">
        <v>16</v>
      </c>
      <c r="E22">
        <v>16</v>
      </c>
      <c r="F22" s="151">
        <f t="shared" si="0"/>
        <v>33.700000000000003</v>
      </c>
      <c r="G22" s="151">
        <f t="shared" si="0"/>
        <v>34.1</v>
      </c>
      <c r="H22" s="151">
        <f t="shared" si="0"/>
        <v>32.700000000000003</v>
      </c>
      <c r="I22" s="151">
        <f t="shared" si="0"/>
        <v>19.899999999999999</v>
      </c>
      <c r="J22" s="151">
        <f t="shared" si="0"/>
        <v>26.3</v>
      </c>
      <c r="K22" s="151">
        <f t="shared" si="3"/>
        <v>39.700000000000003</v>
      </c>
      <c r="L22" s="151">
        <f t="shared" si="3"/>
        <v>40.299999999999997</v>
      </c>
      <c r="M22" s="151">
        <f t="shared" si="3"/>
        <v>30.2</v>
      </c>
      <c r="N22" s="151">
        <f t="shared" si="3"/>
        <v>27.3</v>
      </c>
      <c r="O22" s="151">
        <f t="shared" si="3"/>
        <v>11.3</v>
      </c>
      <c r="P22" s="151">
        <f t="shared" si="3"/>
        <v>13.7</v>
      </c>
      <c r="Q22" s="151">
        <f t="shared" si="3"/>
        <v>17</v>
      </c>
      <c r="R22" s="151">
        <f t="shared" si="3"/>
        <v>20.2</v>
      </c>
      <c r="S22" s="151">
        <f t="shared" si="3"/>
        <v>8.5</v>
      </c>
      <c r="T22" s="151">
        <f t="shared" si="3"/>
        <v>8.1999999999999993</v>
      </c>
      <c r="U22" s="151">
        <f t="shared" si="3"/>
        <v>0</v>
      </c>
      <c r="V22" s="151">
        <f t="shared" si="3"/>
        <v>4.8</v>
      </c>
      <c r="W22" s="151">
        <f t="shared" si="3"/>
        <v>12.7</v>
      </c>
      <c r="X22" s="151">
        <f t="shared" si="3"/>
        <v>16.2</v>
      </c>
      <c r="Y22" s="151">
        <f t="shared" si="3"/>
        <v>23</v>
      </c>
      <c r="Z22" s="151">
        <f t="shared" si="3"/>
        <v>26.3</v>
      </c>
      <c r="AA22" s="151">
        <f t="shared" si="2"/>
        <v>22.9</v>
      </c>
      <c r="AB22" s="151">
        <f t="shared" si="2"/>
        <v>11.9</v>
      </c>
      <c r="AC22" s="151">
        <f t="shared" si="2"/>
        <v>13.6</v>
      </c>
      <c r="AD22" s="151">
        <f t="shared" si="2"/>
        <v>14.1</v>
      </c>
      <c r="AE22" s="151">
        <f t="shared" si="2"/>
        <v>17.600000000000001</v>
      </c>
      <c r="AF22" s="151">
        <f t="shared" si="2"/>
        <v>19.2</v>
      </c>
      <c r="AG22" s="151">
        <f t="shared" si="2"/>
        <v>20.399999999999999</v>
      </c>
      <c r="AH22" s="151">
        <f t="shared" si="2"/>
        <v>22.3</v>
      </c>
      <c r="AI22" s="151">
        <f t="shared" si="2"/>
        <v>24.3</v>
      </c>
      <c r="AJ22" s="151">
        <f t="shared" si="2"/>
        <v>32.9</v>
      </c>
    </row>
    <row r="23" spans="1:36">
      <c r="A23" s="148">
        <v>17</v>
      </c>
      <c r="B23" s="154">
        <v>4403328</v>
      </c>
      <c r="C23" s="154">
        <v>5638001</v>
      </c>
      <c r="D23" s="150">
        <v>17</v>
      </c>
      <c r="E23">
        <v>17</v>
      </c>
      <c r="F23" s="151">
        <f t="shared" ref="F23:J37" si="4">ROUND(SQRT((VLOOKUP(F$6,Points,2,0)-VLOOKUP($A23,Points,2,0))^2+(VLOOKUP(F$6,Points,3,0)-VLOOKUP($A23,Points,3,0))^2)/1000,1)</f>
        <v>29.9</v>
      </c>
      <c r="G23" s="151">
        <f t="shared" si="4"/>
        <v>30.3</v>
      </c>
      <c r="H23" s="151">
        <f t="shared" si="4"/>
        <v>28.9</v>
      </c>
      <c r="I23" s="151">
        <f t="shared" si="4"/>
        <v>16.5</v>
      </c>
      <c r="J23" s="151">
        <f t="shared" si="4"/>
        <v>23.6</v>
      </c>
      <c r="K23" s="151">
        <f t="shared" si="3"/>
        <v>36.1</v>
      </c>
      <c r="L23" s="151">
        <f t="shared" si="3"/>
        <v>36.200000000000003</v>
      </c>
      <c r="M23" s="151">
        <f t="shared" si="3"/>
        <v>26</v>
      </c>
      <c r="N23" s="151">
        <f t="shared" si="3"/>
        <v>23.1</v>
      </c>
      <c r="O23" s="151">
        <f t="shared" si="3"/>
        <v>6.8</v>
      </c>
      <c r="P23" s="151">
        <f t="shared" si="3"/>
        <v>9.5</v>
      </c>
      <c r="Q23" s="151">
        <f t="shared" si="3"/>
        <v>12.7</v>
      </c>
      <c r="R23" s="151">
        <f t="shared" si="3"/>
        <v>15.6</v>
      </c>
      <c r="S23" s="151">
        <f t="shared" si="3"/>
        <v>5.4</v>
      </c>
      <c r="T23" s="151">
        <f t="shared" si="3"/>
        <v>4</v>
      </c>
      <c r="U23" s="151">
        <f t="shared" si="3"/>
        <v>4.8</v>
      </c>
      <c r="V23" s="151">
        <f t="shared" si="3"/>
        <v>0</v>
      </c>
      <c r="W23" s="151">
        <f t="shared" si="3"/>
        <v>7.9</v>
      </c>
      <c r="X23" s="151">
        <f t="shared" si="3"/>
        <v>11.5</v>
      </c>
      <c r="Y23" s="151">
        <f t="shared" si="3"/>
        <v>18.3</v>
      </c>
      <c r="Z23" s="151">
        <f t="shared" si="3"/>
        <v>21.6</v>
      </c>
      <c r="AA23" s="151">
        <f t="shared" ref="AA23:AJ37" si="5">ROUND(SQRT((VLOOKUP(AA$6,Points,2,0)-VLOOKUP($A23,Points,2,0))^2+(VLOOKUP(AA$6,Points,3,0)-VLOOKUP($A23,Points,3,0))^2)/1000,1)</f>
        <v>18.600000000000001</v>
      </c>
      <c r="AB23" s="151">
        <f t="shared" si="5"/>
        <v>9.6999999999999993</v>
      </c>
      <c r="AC23" s="151">
        <f t="shared" si="5"/>
        <v>12.2</v>
      </c>
      <c r="AD23" s="151">
        <f t="shared" si="5"/>
        <v>12.7</v>
      </c>
      <c r="AE23" s="151">
        <f t="shared" si="5"/>
        <v>16.7</v>
      </c>
      <c r="AF23" s="151">
        <f t="shared" si="5"/>
        <v>17.600000000000001</v>
      </c>
      <c r="AG23" s="151">
        <f t="shared" si="5"/>
        <v>18.100000000000001</v>
      </c>
      <c r="AH23" s="151">
        <f t="shared" si="5"/>
        <v>20.2</v>
      </c>
      <c r="AI23" s="151">
        <f t="shared" si="5"/>
        <v>21.4</v>
      </c>
      <c r="AJ23" s="151">
        <f t="shared" si="5"/>
        <v>29.1</v>
      </c>
    </row>
    <row r="24" spans="1:36">
      <c r="A24" s="148">
        <v>18</v>
      </c>
      <c r="B24" s="154">
        <v>4396701</v>
      </c>
      <c r="C24" s="154">
        <v>5633688</v>
      </c>
      <c r="D24" s="150">
        <v>18</v>
      </c>
      <c r="E24">
        <v>18</v>
      </c>
      <c r="F24" s="151">
        <f t="shared" si="4"/>
        <v>24.5</v>
      </c>
      <c r="G24" s="151">
        <f t="shared" si="4"/>
        <v>24.9</v>
      </c>
      <c r="H24" s="151">
        <f t="shared" si="4"/>
        <v>23.6</v>
      </c>
      <c r="I24" s="151">
        <f t="shared" si="4"/>
        <v>13</v>
      </c>
      <c r="J24" s="151">
        <f t="shared" si="4"/>
        <v>21</v>
      </c>
      <c r="K24" s="151">
        <f t="shared" si="3"/>
        <v>31.2</v>
      </c>
      <c r="L24" s="151">
        <f t="shared" si="3"/>
        <v>30.2</v>
      </c>
      <c r="M24" s="151">
        <f t="shared" si="3"/>
        <v>19.899999999999999</v>
      </c>
      <c r="N24" s="151">
        <f t="shared" si="3"/>
        <v>16.7</v>
      </c>
      <c r="O24" s="151">
        <f t="shared" si="3"/>
        <v>2.9</v>
      </c>
      <c r="P24" s="151">
        <f t="shared" si="3"/>
        <v>5.2</v>
      </c>
      <c r="Q24" s="151">
        <f t="shared" si="3"/>
        <v>6.7</v>
      </c>
      <c r="R24" s="151">
        <f t="shared" si="3"/>
        <v>8.1999999999999993</v>
      </c>
      <c r="S24" s="151">
        <f t="shared" si="3"/>
        <v>7.7</v>
      </c>
      <c r="T24" s="151">
        <f t="shared" si="3"/>
        <v>5.6</v>
      </c>
      <c r="U24" s="151">
        <f t="shared" si="3"/>
        <v>12.7</v>
      </c>
      <c r="V24" s="151">
        <f t="shared" si="3"/>
        <v>7.9</v>
      </c>
      <c r="W24" s="151">
        <f t="shared" si="3"/>
        <v>0</v>
      </c>
      <c r="X24" s="151">
        <f t="shared" si="3"/>
        <v>4.3</v>
      </c>
      <c r="Y24" s="151">
        <f t="shared" si="3"/>
        <v>10.4</v>
      </c>
      <c r="Z24" s="151">
        <f t="shared" si="3"/>
        <v>14</v>
      </c>
      <c r="AA24" s="151">
        <f t="shared" si="5"/>
        <v>12.6</v>
      </c>
      <c r="AB24" s="151">
        <f t="shared" si="5"/>
        <v>11</v>
      </c>
      <c r="AC24" s="151">
        <f t="shared" si="5"/>
        <v>13.9</v>
      </c>
      <c r="AD24" s="151">
        <f t="shared" si="5"/>
        <v>14.2</v>
      </c>
      <c r="AE24" s="151">
        <f t="shared" si="5"/>
        <v>18.5</v>
      </c>
      <c r="AF24" s="151">
        <f t="shared" si="5"/>
        <v>18</v>
      </c>
      <c r="AG24" s="151">
        <f t="shared" si="5"/>
        <v>17</v>
      </c>
      <c r="AH24" s="151">
        <f t="shared" si="5"/>
        <v>19.2</v>
      </c>
      <c r="AI24" s="151">
        <f t="shared" si="5"/>
        <v>18.7</v>
      </c>
      <c r="AJ24" s="151">
        <f t="shared" si="5"/>
        <v>23.7</v>
      </c>
    </row>
    <row r="25" spans="1:36">
      <c r="A25" s="148">
        <v>19</v>
      </c>
      <c r="B25" s="154">
        <v>4392405</v>
      </c>
      <c r="C25" s="154">
        <v>5634332</v>
      </c>
      <c r="D25" s="150">
        <v>19</v>
      </c>
      <c r="E25">
        <v>19</v>
      </c>
      <c r="F25" s="151">
        <f t="shared" si="4"/>
        <v>20.2</v>
      </c>
      <c r="G25" s="151">
        <f t="shared" si="4"/>
        <v>20.6</v>
      </c>
      <c r="H25" s="151">
        <f t="shared" si="4"/>
        <v>19.399999999999999</v>
      </c>
      <c r="I25" s="151">
        <f t="shared" si="4"/>
        <v>9.9</v>
      </c>
      <c r="J25" s="151">
        <f t="shared" si="4"/>
        <v>17.8</v>
      </c>
      <c r="K25" s="151">
        <f t="shared" si="3"/>
        <v>27.1</v>
      </c>
      <c r="L25" s="151">
        <f t="shared" si="3"/>
        <v>25.8</v>
      </c>
      <c r="M25" s="151">
        <f t="shared" si="3"/>
        <v>15.6</v>
      </c>
      <c r="N25" s="151">
        <f t="shared" si="3"/>
        <v>12.3</v>
      </c>
      <c r="O25" s="151">
        <f t="shared" si="3"/>
        <v>7.2</v>
      </c>
      <c r="P25" s="151">
        <f t="shared" si="3"/>
        <v>8.6</v>
      </c>
      <c r="Q25" s="151">
        <f t="shared" si="3"/>
        <v>8.6999999999999993</v>
      </c>
      <c r="R25" s="151">
        <f t="shared" si="3"/>
        <v>7.9</v>
      </c>
      <c r="S25" s="151">
        <f t="shared" si="3"/>
        <v>9.3000000000000007</v>
      </c>
      <c r="T25" s="151">
        <f t="shared" si="3"/>
        <v>8.1999999999999993</v>
      </c>
      <c r="U25" s="151">
        <f t="shared" si="3"/>
        <v>16.2</v>
      </c>
      <c r="V25" s="151">
        <f t="shared" si="3"/>
        <v>11.5</v>
      </c>
      <c r="W25" s="151">
        <f t="shared" si="3"/>
        <v>4.3</v>
      </c>
      <c r="X25" s="151">
        <f t="shared" si="3"/>
        <v>0</v>
      </c>
      <c r="Y25" s="151">
        <f t="shared" si="3"/>
        <v>7.1</v>
      </c>
      <c r="Z25" s="151">
        <f t="shared" si="3"/>
        <v>10.1</v>
      </c>
      <c r="AA25" s="151">
        <f t="shared" si="5"/>
        <v>8.4</v>
      </c>
      <c r="AB25" s="151">
        <f t="shared" si="5"/>
        <v>11</v>
      </c>
      <c r="AC25" s="151">
        <f t="shared" si="5"/>
        <v>13.6</v>
      </c>
      <c r="AD25" s="151">
        <f t="shared" si="5"/>
        <v>13.8</v>
      </c>
      <c r="AE25" s="151">
        <f t="shared" si="5"/>
        <v>17.7</v>
      </c>
      <c r="AF25" s="151">
        <f t="shared" si="5"/>
        <v>16.5</v>
      </c>
      <c r="AG25" s="151">
        <f t="shared" si="5"/>
        <v>14.8</v>
      </c>
      <c r="AH25" s="151">
        <f t="shared" si="5"/>
        <v>17</v>
      </c>
      <c r="AI25" s="151">
        <f t="shared" si="5"/>
        <v>15.6</v>
      </c>
      <c r="AJ25" s="151">
        <f t="shared" si="5"/>
        <v>19.5</v>
      </c>
    </row>
    <row r="26" spans="1:36">
      <c r="A26" s="148">
        <v>20</v>
      </c>
      <c r="B26" s="154">
        <v>4387182</v>
      </c>
      <c r="C26" s="154">
        <v>5629486</v>
      </c>
      <c r="D26" s="150">
        <v>20</v>
      </c>
      <c r="E26">
        <v>20</v>
      </c>
      <c r="F26" s="151">
        <f t="shared" si="4"/>
        <v>18.399999999999999</v>
      </c>
      <c r="G26" s="151">
        <f t="shared" si="4"/>
        <v>18.7</v>
      </c>
      <c r="H26" s="151">
        <f t="shared" si="4"/>
        <v>17.899999999999999</v>
      </c>
      <c r="I26" s="151">
        <f t="shared" si="4"/>
        <v>13.5</v>
      </c>
      <c r="J26" s="151">
        <f t="shared" si="4"/>
        <v>20.3</v>
      </c>
      <c r="K26" s="151">
        <f t="shared" si="3"/>
        <v>25.4</v>
      </c>
      <c r="L26" s="151">
        <f t="shared" si="3"/>
        <v>22.5</v>
      </c>
      <c r="M26" s="151">
        <f t="shared" si="3"/>
        <v>13.2</v>
      </c>
      <c r="N26" s="151">
        <f t="shared" si="3"/>
        <v>10</v>
      </c>
      <c r="O26" s="151">
        <f t="shared" si="3"/>
        <v>12.6</v>
      </c>
      <c r="P26" s="151">
        <f t="shared" si="3"/>
        <v>12.2</v>
      </c>
      <c r="Q26" s="151">
        <f t="shared" si="3"/>
        <v>10.199999999999999</v>
      </c>
      <c r="R26" s="151">
        <f t="shared" si="3"/>
        <v>6.5</v>
      </c>
      <c r="S26" s="151">
        <f t="shared" si="3"/>
        <v>16.399999999999999</v>
      </c>
      <c r="T26" s="151">
        <f t="shared" si="3"/>
        <v>15.2</v>
      </c>
      <c r="U26" s="151">
        <f t="shared" si="3"/>
        <v>23</v>
      </c>
      <c r="V26" s="151">
        <f t="shared" si="3"/>
        <v>18.3</v>
      </c>
      <c r="W26" s="151">
        <f t="shared" si="3"/>
        <v>10.4</v>
      </c>
      <c r="X26" s="151">
        <f t="shared" si="3"/>
        <v>7.1</v>
      </c>
      <c r="Y26" s="151">
        <f t="shared" si="3"/>
        <v>0</v>
      </c>
      <c r="Z26" s="151">
        <f t="shared" si="3"/>
        <v>4.3</v>
      </c>
      <c r="AA26" s="151">
        <f t="shared" si="5"/>
        <v>8.5</v>
      </c>
      <c r="AB26" s="151">
        <f t="shared" si="5"/>
        <v>17.7</v>
      </c>
      <c r="AC26" s="151">
        <f t="shared" si="5"/>
        <v>20</v>
      </c>
      <c r="AD26" s="151">
        <f t="shared" si="5"/>
        <v>20.100000000000001</v>
      </c>
      <c r="AE26" s="151">
        <f t="shared" si="5"/>
        <v>23.5</v>
      </c>
      <c r="AF26" s="151">
        <f t="shared" si="5"/>
        <v>21.7</v>
      </c>
      <c r="AG26" s="151">
        <f t="shared" si="5"/>
        <v>19.3</v>
      </c>
      <c r="AH26" s="151">
        <f t="shared" si="5"/>
        <v>21.1</v>
      </c>
      <c r="AI26" s="151">
        <f t="shared" si="5"/>
        <v>18.3</v>
      </c>
      <c r="AJ26" s="151">
        <f t="shared" si="5"/>
        <v>18</v>
      </c>
    </row>
    <row r="27" spans="1:36">
      <c r="A27" s="148">
        <v>21</v>
      </c>
      <c r="B27" s="154">
        <v>4383065</v>
      </c>
      <c r="C27" s="154">
        <v>5630582</v>
      </c>
      <c r="D27" s="150">
        <v>21</v>
      </c>
      <c r="E27">
        <v>21</v>
      </c>
      <c r="F27" s="151">
        <f t="shared" si="4"/>
        <v>14.8</v>
      </c>
      <c r="G27" s="151">
        <f t="shared" si="4"/>
        <v>15.1</v>
      </c>
      <c r="H27" s="151">
        <f t="shared" si="4"/>
        <v>14.4</v>
      </c>
      <c r="I27" s="151">
        <f t="shared" si="4"/>
        <v>13.2</v>
      </c>
      <c r="J27" s="151">
        <f t="shared" si="4"/>
        <v>18.7</v>
      </c>
      <c r="K27" s="151">
        <f t="shared" si="3"/>
        <v>21.7</v>
      </c>
      <c r="L27" s="151">
        <f t="shared" si="3"/>
        <v>18.3</v>
      </c>
      <c r="M27" s="151">
        <f t="shared" si="3"/>
        <v>9.5</v>
      </c>
      <c r="N27" s="151">
        <f t="shared" si="3"/>
        <v>6.8</v>
      </c>
      <c r="O27" s="151">
        <f t="shared" si="3"/>
        <v>16.399999999999999</v>
      </c>
      <c r="P27" s="151">
        <f t="shared" si="3"/>
        <v>16.399999999999999</v>
      </c>
      <c r="Q27" s="151">
        <f t="shared" si="3"/>
        <v>14.4</v>
      </c>
      <c r="R27" s="151">
        <f t="shared" si="3"/>
        <v>10.7</v>
      </c>
      <c r="S27" s="151">
        <f t="shared" si="3"/>
        <v>19</v>
      </c>
      <c r="T27" s="151">
        <f t="shared" si="3"/>
        <v>18.2</v>
      </c>
      <c r="U27" s="151">
        <f t="shared" si="3"/>
        <v>26.3</v>
      </c>
      <c r="V27" s="151">
        <f t="shared" si="3"/>
        <v>21.6</v>
      </c>
      <c r="W27" s="151">
        <f t="shared" si="3"/>
        <v>14</v>
      </c>
      <c r="X27" s="151">
        <f t="shared" si="3"/>
        <v>10.1</v>
      </c>
      <c r="Y27" s="151">
        <f t="shared" si="3"/>
        <v>4.3</v>
      </c>
      <c r="Z27" s="151">
        <f t="shared" si="3"/>
        <v>0</v>
      </c>
      <c r="AA27" s="151">
        <f t="shared" si="5"/>
        <v>7.2</v>
      </c>
      <c r="AB27" s="151">
        <f t="shared" si="5"/>
        <v>19.3</v>
      </c>
      <c r="AC27" s="151">
        <f t="shared" si="5"/>
        <v>21.2</v>
      </c>
      <c r="AD27" s="151">
        <f t="shared" si="5"/>
        <v>21.2</v>
      </c>
      <c r="AE27" s="151">
        <f t="shared" si="5"/>
        <v>24.1</v>
      </c>
      <c r="AF27" s="151">
        <f t="shared" si="5"/>
        <v>21.8</v>
      </c>
      <c r="AG27" s="151">
        <f t="shared" si="5"/>
        <v>19</v>
      </c>
      <c r="AH27" s="151">
        <f t="shared" si="5"/>
        <v>20.5</v>
      </c>
      <c r="AI27" s="151">
        <f t="shared" si="5"/>
        <v>17</v>
      </c>
      <c r="AJ27" s="151">
        <f t="shared" si="5"/>
        <v>14.5</v>
      </c>
    </row>
    <row r="28" spans="1:36">
      <c r="A28" s="148">
        <v>22</v>
      </c>
      <c r="B28" s="154">
        <v>4384686</v>
      </c>
      <c r="C28" s="154">
        <v>5637594</v>
      </c>
      <c r="D28" s="150">
        <v>22</v>
      </c>
      <c r="E28">
        <v>22</v>
      </c>
      <c r="F28" s="151">
        <f t="shared" si="4"/>
        <v>11.9</v>
      </c>
      <c r="G28" s="151">
        <f t="shared" si="4"/>
        <v>12.2</v>
      </c>
      <c r="H28" s="151">
        <f t="shared" si="4"/>
        <v>11</v>
      </c>
      <c r="I28" s="151">
        <f t="shared" si="4"/>
        <v>6.2</v>
      </c>
      <c r="J28" s="151">
        <f t="shared" si="4"/>
        <v>11.8</v>
      </c>
      <c r="K28" s="151">
        <f t="shared" si="3"/>
        <v>18.7</v>
      </c>
      <c r="L28" s="151">
        <f t="shared" si="3"/>
        <v>17.7</v>
      </c>
      <c r="M28" s="151">
        <f t="shared" si="3"/>
        <v>7.4</v>
      </c>
      <c r="N28" s="151">
        <f t="shared" si="3"/>
        <v>4.5</v>
      </c>
      <c r="O28" s="151">
        <f t="shared" si="3"/>
        <v>15.6</v>
      </c>
      <c r="P28" s="151">
        <f t="shared" si="3"/>
        <v>16.899999999999999</v>
      </c>
      <c r="Q28" s="151">
        <f t="shared" si="3"/>
        <v>16.3</v>
      </c>
      <c r="R28" s="151">
        <f t="shared" si="3"/>
        <v>13.9</v>
      </c>
      <c r="S28" s="151">
        <f t="shared" si="3"/>
        <v>14.6</v>
      </c>
      <c r="T28" s="151">
        <f t="shared" si="3"/>
        <v>14.7</v>
      </c>
      <c r="U28" s="151">
        <f t="shared" si="3"/>
        <v>22.9</v>
      </c>
      <c r="V28" s="151">
        <f t="shared" si="3"/>
        <v>18.600000000000001</v>
      </c>
      <c r="W28" s="151">
        <f t="shared" si="3"/>
        <v>12.6</v>
      </c>
      <c r="X28" s="151">
        <f t="shared" si="3"/>
        <v>8.4</v>
      </c>
      <c r="Y28" s="151">
        <f t="shared" si="3"/>
        <v>8.5</v>
      </c>
      <c r="Z28" s="151">
        <f t="shared" si="3"/>
        <v>7.2</v>
      </c>
      <c r="AA28" s="151">
        <f t="shared" si="5"/>
        <v>0</v>
      </c>
      <c r="AB28" s="151">
        <f t="shared" si="5"/>
        <v>13.6</v>
      </c>
      <c r="AC28" s="151">
        <f t="shared" si="5"/>
        <v>14.9</v>
      </c>
      <c r="AD28" s="151">
        <f t="shared" si="5"/>
        <v>14.8</v>
      </c>
      <c r="AE28" s="151">
        <f t="shared" si="5"/>
        <v>17.2</v>
      </c>
      <c r="AF28" s="151">
        <f t="shared" si="5"/>
        <v>14.7</v>
      </c>
      <c r="AG28" s="151">
        <f t="shared" si="5"/>
        <v>11.8</v>
      </c>
      <c r="AH28" s="151">
        <f t="shared" si="5"/>
        <v>13.3</v>
      </c>
      <c r="AI28" s="151">
        <f t="shared" si="5"/>
        <v>10</v>
      </c>
      <c r="AJ28" s="151">
        <f t="shared" si="5"/>
        <v>11.1</v>
      </c>
    </row>
    <row r="29" spans="1:36">
      <c r="A29" s="148">
        <v>23</v>
      </c>
      <c r="B29" s="154">
        <v>4396259</v>
      </c>
      <c r="C29" s="154">
        <v>5644678</v>
      </c>
      <c r="D29" s="150">
        <v>23</v>
      </c>
      <c r="E29">
        <v>23</v>
      </c>
      <c r="F29" s="151">
        <f t="shared" si="4"/>
        <v>22.7</v>
      </c>
      <c r="G29" s="151">
        <f t="shared" si="4"/>
        <v>23.1</v>
      </c>
      <c r="H29" s="151">
        <f t="shared" si="4"/>
        <v>21.6</v>
      </c>
      <c r="I29" s="151">
        <f t="shared" si="4"/>
        <v>8.8000000000000007</v>
      </c>
      <c r="J29" s="151">
        <f t="shared" si="4"/>
        <v>14.4</v>
      </c>
      <c r="K29" s="151">
        <f t="shared" si="3"/>
        <v>28.1</v>
      </c>
      <c r="L29" s="151">
        <f t="shared" si="3"/>
        <v>29.6</v>
      </c>
      <c r="M29" s="151">
        <f t="shared" si="3"/>
        <v>20</v>
      </c>
      <c r="N29" s="151">
        <f t="shared" si="3"/>
        <v>17.8</v>
      </c>
      <c r="O29" s="151">
        <f t="shared" si="3"/>
        <v>12.6</v>
      </c>
      <c r="P29" s="151">
        <f t="shared" si="3"/>
        <v>15.7</v>
      </c>
      <c r="Q29" s="151">
        <f t="shared" si="3"/>
        <v>17.7</v>
      </c>
      <c r="R29" s="151">
        <f t="shared" si="3"/>
        <v>18.600000000000001</v>
      </c>
      <c r="S29" s="151">
        <f t="shared" si="3"/>
        <v>4.5</v>
      </c>
      <c r="T29" s="151">
        <f t="shared" si="3"/>
        <v>6.8</v>
      </c>
      <c r="U29" s="151">
        <f t="shared" si="3"/>
        <v>11.9</v>
      </c>
      <c r="V29" s="151">
        <f t="shared" si="3"/>
        <v>9.6999999999999993</v>
      </c>
      <c r="W29" s="151">
        <f t="shared" si="3"/>
        <v>11</v>
      </c>
      <c r="X29" s="151">
        <f t="shared" si="3"/>
        <v>11</v>
      </c>
      <c r="Y29" s="151">
        <f t="shared" si="3"/>
        <v>17.7</v>
      </c>
      <c r="Z29" s="151">
        <f t="shared" si="3"/>
        <v>19.3</v>
      </c>
      <c r="AA29" s="151">
        <f t="shared" si="5"/>
        <v>13.6</v>
      </c>
      <c r="AB29" s="151">
        <f t="shared" si="5"/>
        <v>0</v>
      </c>
      <c r="AC29" s="151">
        <f t="shared" si="5"/>
        <v>2.9</v>
      </c>
      <c r="AD29" s="151">
        <f t="shared" si="5"/>
        <v>3.3</v>
      </c>
      <c r="AE29" s="151">
        <f t="shared" si="5"/>
        <v>7.6</v>
      </c>
      <c r="AF29" s="151">
        <f t="shared" si="5"/>
        <v>7.9</v>
      </c>
      <c r="AG29" s="151">
        <f t="shared" si="5"/>
        <v>8.5</v>
      </c>
      <c r="AH29" s="151">
        <f t="shared" si="5"/>
        <v>10.5</v>
      </c>
      <c r="AI29" s="151">
        <f t="shared" si="5"/>
        <v>12.5</v>
      </c>
      <c r="AJ29" s="151">
        <f t="shared" si="5"/>
        <v>21.8</v>
      </c>
    </row>
    <row r="30" spans="1:36">
      <c r="A30" s="148">
        <v>24</v>
      </c>
      <c r="B30" s="154">
        <v>4395786</v>
      </c>
      <c r="C30" s="154">
        <v>5647539</v>
      </c>
      <c r="D30" s="150">
        <v>24</v>
      </c>
      <c r="E30">
        <v>24</v>
      </c>
      <c r="F30" s="151">
        <f t="shared" si="4"/>
        <v>22.8</v>
      </c>
      <c r="G30" s="151">
        <f t="shared" si="4"/>
        <v>23.2</v>
      </c>
      <c r="H30" s="151">
        <f t="shared" si="4"/>
        <v>21.7</v>
      </c>
      <c r="I30" s="151">
        <f t="shared" si="4"/>
        <v>9.3000000000000007</v>
      </c>
      <c r="J30" s="151">
        <f t="shared" si="4"/>
        <v>13.3</v>
      </c>
      <c r="K30" s="151">
        <f t="shared" si="3"/>
        <v>27.6</v>
      </c>
      <c r="L30" s="151">
        <f t="shared" si="3"/>
        <v>29.7</v>
      </c>
      <c r="M30" s="151">
        <f t="shared" si="3"/>
        <v>20.7</v>
      </c>
      <c r="N30" s="151">
        <f t="shared" si="3"/>
        <v>18.899999999999999</v>
      </c>
      <c r="O30" s="151">
        <f t="shared" si="3"/>
        <v>15.5</v>
      </c>
      <c r="P30" s="151">
        <f t="shared" si="3"/>
        <v>18.600000000000001</v>
      </c>
      <c r="Q30" s="151">
        <f t="shared" si="3"/>
        <v>20.6</v>
      </c>
      <c r="R30" s="151">
        <f t="shared" si="3"/>
        <v>21.3</v>
      </c>
      <c r="S30" s="151">
        <f t="shared" si="3"/>
        <v>7.2</v>
      </c>
      <c r="T30" s="151">
        <f t="shared" si="3"/>
        <v>9.6</v>
      </c>
      <c r="U30" s="151">
        <f t="shared" si="3"/>
        <v>13.6</v>
      </c>
      <c r="V30" s="151">
        <f t="shared" si="3"/>
        <v>12.2</v>
      </c>
      <c r="W30" s="151">
        <f t="shared" si="3"/>
        <v>13.9</v>
      </c>
      <c r="X30" s="151">
        <f t="shared" si="3"/>
        <v>13.6</v>
      </c>
      <c r="Y30" s="151">
        <f t="shared" si="3"/>
        <v>20</v>
      </c>
      <c r="Z30" s="151">
        <f t="shared" si="3"/>
        <v>21.2</v>
      </c>
      <c r="AA30" s="151">
        <f t="shared" si="5"/>
        <v>14.9</v>
      </c>
      <c r="AB30" s="151">
        <f t="shared" si="5"/>
        <v>2.9</v>
      </c>
      <c r="AC30" s="151">
        <f t="shared" si="5"/>
        <v>0</v>
      </c>
      <c r="AD30" s="151">
        <f t="shared" si="5"/>
        <v>0.5</v>
      </c>
      <c r="AE30" s="151">
        <f t="shared" si="5"/>
        <v>4.7</v>
      </c>
      <c r="AF30" s="151">
        <f t="shared" si="5"/>
        <v>5.6</v>
      </c>
      <c r="AG30" s="151">
        <f t="shared" si="5"/>
        <v>7.1</v>
      </c>
      <c r="AH30" s="151">
        <f t="shared" si="5"/>
        <v>8.8000000000000007</v>
      </c>
      <c r="AI30" s="151">
        <f t="shared" si="5"/>
        <v>11.6</v>
      </c>
      <c r="AJ30" s="151">
        <f t="shared" si="5"/>
        <v>21.8</v>
      </c>
    </row>
    <row r="31" spans="1:36">
      <c r="A31" s="148">
        <v>25</v>
      </c>
      <c r="B31" s="154">
        <v>4395350</v>
      </c>
      <c r="C31" s="154">
        <v>5647828</v>
      </c>
      <c r="D31" s="150">
        <v>25</v>
      </c>
      <c r="E31">
        <v>25</v>
      </c>
      <c r="F31" s="151">
        <f t="shared" si="4"/>
        <v>22.4</v>
      </c>
      <c r="G31" s="151">
        <f t="shared" si="4"/>
        <v>22.8</v>
      </c>
      <c r="H31" s="151">
        <f t="shared" si="4"/>
        <v>21.3</v>
      </c>
      <c r="I31" s="151">
        <f t="shared" si="4"/>
        <v>9.1</v>
      </c>
      <c r="J31" s="151">
        <f t="shared" si="4"/>
        <v>12.8</v>
      </c>
      <c r="K31" s="151">
        <f t="shared" si="3"/>
        <v>27.2</v>
      </c>
      <c r="L31" s="151">
        <f t="shared" si="3"/>
        <v>29.4</v>
      </c>
      <c r="M31" s="151">
        <f t="shared" si="3"/>
        <v>20.5</v>
      </c>
      <c r="N31" s="151">
        <f t="shared" si="3"/>
        <v>18.7</v>
      </c>
      <c r="O31" s="151">
        <f t="shared" si="3"/>
        <v>15.9</v>
      </c>
      <c r="P31" s="151">
        <f t="shared" si="3"/>
        <v>19</v>
      </c>
      <c r="Q31" s="151">
        <f t="shared" si="3"/>
        <v>20.9</v>
      </c>
      <c r="R31" s="151">
        <f t="shared" si="3"/>
        <v>21.5</v>
      </c>
      <c r="S31" s="151">
        <f t="shared" si="3"/>
        <v>7.6</v>
      </c>
      <c r="T31" s="151">
        <f t="shared" si="3"/>
        <v>10</v>
      </c>
      <c r="U31" s="151">
        <f t="shared" si="3"/>
        <v>14.1</v>
      </c>
      <c r="V31" s="151">
        <f t="shared" si="3"/>
        <v>12.7</v>
      </c>
      <c r="W31" s="151">
        <f t="shared" si="3"/>
        <v>14.2</v>
      </c>
      <c r="X31" s="151">
        <f t="shared" si="3"/>
        <v>13.8</v>
      </c>
      <c r="Y31" s="151">
        <f t="shared" si="3"/>
        <v>20.100000000000001</v>
      </c>
      <c r="Z31" s="151">
        <f t="shared" si="3"/>
        <v>21.2</v>
      </c>
      <c r="AA31" s="151">
        <f t="shared" si="5"/>
        <v>14.8</v>
      </c>
      <c r="AB31" s="151">
        <f t="shared" si="5"/>
        <v>3.3</v>
      </c>
      <c r="AC31" s="151">
        <f t="shared" si="5"/>
        <v>0.5</v>
      </c>
      <c r="AD31" s="151">
        <f t="shared" si="5"/>
        <v>0</v>
      </c>
      <c r="AE31" s="151">
        <f t="shared" si="5"/>
        <v>4.3</v>
      </c>
      <c r="AF31" s="151">
        <f t="shared" si="5"/>
        <v>5.0999999999999996</v>
      </c>
      <c r="AG31" s="151">
        <f t="shared" si="5"/>
        <v>6.7</v>
      </c>
      <c r="AH31" s="151">
        <f t="shared" si="5"/>
        <v>8.3000000000000007</v>
      </c>
      <c r="AI31" s="151">
        <f t="shared" si="5"/>
        <v>11.2</v>
      </c>
      <c r="AJ31" s="151">
        <f t="shared" si="5"/>
        <v>21.5</v>
      </c>
    </row>
    <row r="32" spans="1:36">
      <c r="A32" s="148">
        <v>26</v>
      </c>
      <c r="B32" s="154">
        <v>4394099</v>
      </c>
      <c r="C32" s="154">
        <v>5651954</v>
      </c>
      <c r="D32" s="150">
        <v>26</v>
      </c>
      <c r="E32">
        <v>26</v>
      </c>
      <c r="F32" s="151">
        <f t="shared" si="4"/>
        <v>22.7</v>
      </c>
      <c r="G32" s="151">
        <f t="shared" si="4"/>
        <v>23</v>
      </c>
      <c r="H32" s="151">
        <f t="shared" si="4"/>
        <v>21.6</v>
      </c>
      <c r="I32" s="151">
        <f t="shared" si="4"/>
        <v>11</v>
      </c>
      <c r="J32" s="151">
        <f t="shared" si="4"/>
        <v>11.8</v>
      </c>
      <c r="K32" s="151">
        <f t="shared" si="3"/>
        <v>26.5</v>
      </c>
      <c r="L32" s="151">
        <f t="shared" si="3"/>
        <v>29.7</v>
      </c>
      <c r="M32" s="151">
        <f t="shared" si="3"/>
        <v>21.7</v>
      </c>
      <c r="N32" s="151">
        <f t="shared" si="3"/>
        <v>20.5</v>
      </c>
      <c r="O32" s="151">
        <f t="shared" si="3"/>
        <v>20.2</v>
      </c>
      <c r="P32" s="151">
        <f t="shared" si="3"/>
        <v>23.3</v>
      </c>
      <c r="Q32" s="151">
        <f t="shared" si="3"/>
        <v>25.2</v>
      </c>
      <c r="R32" s="151">
        <f t="shared" si="3"/>
        <v>25.6</v>
      </c>
      <c r="S32" s="151">
        <f t="shared" si="3"/>
        <v>11.9</v>
      </c>
      <c r="T32" s="151">
        <f t="shared" si="3"/>
        <v>14.3</v>
      </c>
      <c r="U32" s="151">
        <f t="shared" si="3"/>
        <v>17.600000000000001</v>
      </c>
      <c r="V32" s="151">
        <f t="shared" si="3"/>
        <v>16.7</v>
      </c>
      <c r="W32" s="151">
        <f t="shared" si="3"/>
        <v>18.5</v>
      </c>
      <c r="X32" s="151">
        <f t="shared" si="3"/>
        <v>17.7</v>
      </c>
      <c r="Y32" s="151">
        <f t="shared" si="3"/>
        <v>23.5</v>
      </c>
      <c r="Z32" s="151">
        <f t="shared" si="3"/>
        <v>24.1</v>
      </c>
      <c r="AA32" s="151">
        <f t="shared" si="5"/>
        <v>17.2</v>
      </c>
      <c r="AB32" s="151">
        <f t="shared" si="5"/>
        <v>7.6</v>
      </c>
      <c r="AC32" s="151">
        <f t="shared" si="5"/>
        <v>4.7</v>
      </c>
      <c r="AD32" s="151">
        <f t="shared" si="5"/>
        <v>4.3</v>
      </c>
      <c r="AE32" s="151">
        <f t="shared" si="5"/>
        <v>0</v>
      </c>
      <c r="AF32" s="151">
        <f t="shared" si="5"/>
        <v>3.1</v>
      </c>
      <c r="AG32" s="151">
        <f t="shared" si="5"/>
        <v>6.3</v>
      </c>
      <c r="AH32" s="151">
        <f t="shared" si="5"/>
        <v>6.7</v>
      </c>
      <c r="AI32" s="151">
        <f t="shared" si="5"/>
        <v>10.9</v>
      </c>
      <c r="AJ32" s="151">
        <f t="shared" si="5"/>
        <v>21.8</v>
      </c>
    </row>
    <row r="33" spans="1:36">
      <c r="A33" s="148">
        <v>27</v>
      </c>
      <c r="B33" s="154">
        <v>4391211</v>
      </c>
      <c r="C33" s="154">
        <v>5650806</v>
      </c>
      <c r="D33" s="150">
        <v>27</v>
      </c>
      <c r="E33">
        <v>27</v>
      </c>
      <c r="F33" s="151">
        <f t="shared" si="4"/>
        <v>19.600000000000001</v>
      </c>
      <c r="G33" s="151">
        <f t="shared" si="4"/>
        <v>19.899999999999999</v>
      </c>
      <c r="H33" s="151">
        <f t="shared" si="4"/>
        <v>18.5</v>
      </c>
      <c r="I33" s="151">
        <f t="shared" si="4"/>
        <v>8.6</v>
      </c>
      <c r="J33" s="151">
        <f t="shared" si="4"/>
        <v>8.8000000000000007</v>
      </c>
      <c r="K33" s="151">
        <f t="shared" si="3"/>
        <v>23.4</v>
      </c>
      <c r="L33" s="151">
        <f t="shared" si="3"/>
        <v>26.5</v>
      </c>
      <c r="M33" s="151">
        <f t="shared" si="3"/>
        <v>18.8</v>
      </c>
      <c r="N33" s="151">
        <f t="shared" si="3"/>
        <v>17.8</v>
      </c>
      <c r="O33" s="151">
        <f t="shared" si="3"/>
        <v>20.100000000000001</v>
      </c>
      <c r="P33" s="151">
        <f t="shared" si="3"/>
        <v>23</v>
      </c>
      <c r="Q33" s="151">
        <f t="shared" si="3"/>
        <v>24.5</v>
      </c>
      <c r="R33" s="151">
        <f t="shared" si="3"/>
        <v>24.4</v>
      </c>
      <c r="S33" s="151">
        <f t="shared" si="3"/>
        <v>12.4</v>
      </c>
      <c r="T33" s="151">
        <f t="shared" si="3"/>
        <v>14.7</v>
      </c>
      <c r="U33" s="151">
        <f t="shared" si="3"/>
        <v>19.2</v>
      </c>
      <c r="V33" s="151">
        <f t="shared" si="3"/>
        <v>17.600000000000001</v>
      </c>
      <c r="W33" s="151">
        <f t="shared" si="3"/>
        <v>18</v>
      </c>
      <c r="X33" s="151">
        <f t="shared" si="3"/>
        <v>16.5</v>
      </c>
      <c r="Y33" s="151">
        <f t="shared" si="3"/>
        <v>21.7</v>
      </c>
      <c r="Z33" s="151">
        <f t="shared" si="3"/>
        <v>21.8</v>
      </c>
      <c r="AA33" s="151">
        <f t="shared" si="5"/>
        <v>14.7</v>
      </c>
      <c r="AB33" s="151">
        <f t="shared" si="5"/>
        <v>7.9</v>
      </c>
      <c r="AC33" s="151">
        <f t="shared" si="5"/>
        <v>5.6</v>
      </c>
      <c r="AD33" s="151">
        <f t="shared" si="5"/>
        <v>5.0999999999999996</v>
      </c>
      <c r="AE33" s="151">
        <f t="shared" si="5"/>
        <v>3.1</v>
      </c>
      <c r="AF33" s="151">
        <f t="shared" si="5"/>
        <v>0</v>
      </c>
      <c r="AG33" s="151">
        <f t="shared" si="5"/>
        <v>3.3</v>
      </c>
      <c r="AH33" s="151">
        <f t="shared" si="5"/>
        <v>3.7</v>
      </c>
      <c r="AI33" s="151">
        <f t="shared" si="5"/>
        <v>7.8</v>
      </c>
      <c r="AJ33" s="151">
        <f t="shared" si="5"/>
        <v>18.7</v>
      </c>
    </row>
    <row r="34" spans="1:36">
      <c r="A34" s="148">
        <v>28</v>
      </c>
      <c r="B34" s="154">
        <v>4388733</v>
      </c>
      <c r="C34" s="154">
        <v>5648703</v>
      </c>
      <c r="D34" s="150">
        <v>28</v>
      </c>
      <c r="E34">
        <v>28</v>
      </c>
      <c r="F34" s="151">
        <f t="shared" si="4"/>
        <v>16.399999999999999</v>
      </c>
      <c r="G34" s="151">
        <f t="shared" si="4"/>
        <v>16.8</v>
      </c>
      <c r="H34" s="151">
        <f t="shared" si="4"/>
        <v>15.3</v>
      </c>
      <c r="I34" s="151">
        <f t="shared" si="4"/>
        <v>5.8</v>
      </c>
      <c r="J34" s="151">
        <f t="shared" si="4"/>
        <v>6.2</v>
      </c>
      <c r="K34" s="151">
        <f t="shared" si="3"/>
        <v>20.7</v>
      </c>
      <c r="L34" s="151">
        <f t="shared" ref="K34:Z37" si="6">ROUND(SQRT((VLOOKUP(L$6,Points,2,0)-VLOOKUP($A34,Points,2,0))^2+(VLOOKUP(L$6,Points,3,0)-VLOOKUP($A34,Points,3,0))^2)/1000,1)</f>
        <v>23.4</v>
      </c>
      <c r="M34" s="151">
        <f t="shared" si="6"/>
        <v>15.5</v>
      </c>
      <c r="N34" s="151">
        <f t="shared" si="6"/>
        <v>14.6</v>
      </c>
      <c r="O34" s="151">
        <f t="shared" si="6"/>
        <v>19.399999999999999</v>
      </c>
      <c r="P34" s="151">
        <f t="shared" si="6"/>
        <v>22.1</v>
      </c>
      <c r="Q34" s="151">
        <f t="shared" si="6"/>
        <v>23.3</v>
      </c>
      <c r="R34" s="151">
        <f t="shared" si="6"/>
        <v>22.7</v>
      </c>
      <c r="S34" s="151">
        <f t="shared" si="6"/>
        <v>12.7</v>
      </c>
      <c r="T34" s="151">
        <f t="shared" si="6"/>
        <v>14.6</v>
      </c>
      <c r="U34" s="151">
        <f t="shared" si="6"/>
        <v>20.399999999999999</v>
      </c>
      <c r="V34" s="151">
        <f t="shared" si="6"/>
        <v>18.100000000000001</v>
      </c>
      <c r="W34" s="151">
        <f t="shared" si="6"/>
        <v>17</v>
      </c>
      <c r="X34" s="151">
        <f t="shared" si="6"/>
        <v>14.8</v>
      </c>
      <c r="Y34" s="151">
        <f t="shared" si="6"/>
        <v>19.3</v>
      </c>
      <c r="Z34" s="151">
        <f t="shared" si="6"/>
        <v>19</v>
      </c>
      <c r="AA34" s="151">
        <f t="shared" si="5"/>
        <v>11.8</v>
      </c>
      <c r="AB34" s="151">
        <f t="shared" si="5"/>
        <v>8.5</v>
      </c>
      <c r="AC34" s="151">
        <f t="shared" si="5"/>
        <v>7.1</v>
      </c>
      <c r="AD34" s="151">
        <f t="shared" si="5"/>
        <v>6.7</v>
      </c>
      <c r="AE34" s="151">
        <f t="shared" si="5"/>
        <v>6.3</v>
      </c>
      <c r="AF34" s="151">
        <f t="shared" si="5"/>
        <v>3.3</v>
      </c>
      <c r="AG34" s="151">
        <f t="shared" si="5"/>
        <v>0</v>
      </c>
      <c r="AH34" s="151">
        <f t="shared" si="5"/>
        <v>2.2000000000000002</v>
      </c>
      <c r="AI34" s="151">
        <f t="shared" si="5"/>
        <v>4.7</v>
      </c>
      <c r="AJ34" s="151">
        <f t="shared" si="5"/>
        <v>15.5</v>
      </c>
    </row>
    <row r="35" spans="1:36">
      <c r="A35" s="148">
        <v>29</v>
      </c>
      <c r="B35" s="154">
        <v>4387533</v>
      </c>
      <c r="C35" s="154">
        <v>5650570</v>
      </c>
      <c r="D35" s="150">
        <v>29</v>
      </c>
      <c r="E35">
        <v>29</v>
      </c>
      <c r="F35" s="151">
        <f t="shared" si="4"/>
        <v>16.2</v>
      </c>
      <c r="G35" s="151">
        <f t="shared" si="4"/>
        <v>16.600000000000001</v>
      </c>
      <c r="H35" s="151">
        <f t="shared" si="4"/>
        <v>15.2</v>
      </c>
      <c r="I35" s="151">
        <f t="shared" si="4"/>
        <v>7.6</v>
      </c>
      <c r="J35" s="151">
        <f t="shared" si="4"/>
        <v>5.0999999999999996</v>
      </c>
      <c r="K35" s="151">
        <f t="shared" si="6"/>
        <v>19.8</v>
      </c>
      <c r="L35" s="151">
        <f t="shared" si="6"/>
        <v>23.1</v>
      </c>
      <c r="M35" s="151">
        <f t="shared" si="6"/>
        <v>16.100000000000001</v>
      </c>
      <c r="N35" s="151">
        <f t="shared" si="6"/>
        <v>15.6</v>
      </c>
      <c r="O35" s="151">
        <f t="shared" si="6"/>
        <v>21.6</v>
      </c>
      <c r="P35" s="151">
        <f t="shared" si="6"/>
        <v>24.4</v>
      </c>
      <c r="Q35" s="151">
        <f t="shared" si="6"/>
        <v>25.4</v>
      </c>
      <c r="R35" s="151">
        <f t="shared" si="6"/>
        <v>24.7</v>
      </c>
      <c r="S35" s="151">
        <f t="shared" si="6"/>
        <v>14.8</v>
      </c>
      <c r="T35" s="151">
        <f t="shared" si="6"/>
        <v>16.8</v>
      </c>
      <c r="U35" s="151">
        <f t="shared" si="6"/>
        <v>22.3</v>
      </c>
      <c r="V35" s="151">
        <f t="shared" si="6"/>
        <v>20.2</v>
      </c>
      <c r="W35" s="151">
        <f t="shared" si="6"/>
        <v>19.2</v>
      </c>
      <c r="X35" s="151">
        <f t="shared" si="6"/>
        <v>17</v>
      </c>
      <c r="Y35" s="151">
        <f t="shared" si="6"/>
        <v>21.1</v>
      </c>
      <c r="Z35" s="151">
        <f t="shared" si="6"/>
        <v>20.5</v>
      </c>
      <c r="AA35" s="151">
        <f t="shared" si="5"/>
        <v>13.3</v>
      </c>
      <c r="AB35" s="151">
        <f t="shared" si="5"/>
        <v>10.5</v>
      </c>
      <c r="AC35" s="151">
        <f t="shared" si="5"/>
        <v>8.8000000000000007</v>
      </c>
      <c r="AD35" s="151">
        <f t="shared" si="5"/>
        <v>8.3000000000000007</v>
      </c>
      <c r="AE35" s="151">
        <f t="shared" si="5"/>
        <v>6.7</v>
      </c>
      <c r="AF35" s="151">
        <f t="shared" si="5"/>
        <v>3.7</v>
      </c>
      <c r="AG35" s="151">
        <f t="shared" si="5"/>
        <v>2.2000000000000002</v>
      </c>
      <c r="AH35" s="151">
        <f t="shared" si="5"/>
        <v>0</v>
      </c>
      <c r="AI35" s="151">
        <f t="shared" si="5"/>
        <v>4.5</v>
      </c>
      <c r="AJ35" s="151">
        <f t="shared" si="5"/>
        <v>15.4</v>
      </c>
    </row>
    <row r="36" spans="1:36">
      <c r="A36" s="148">
        <v>30</v>
      </c>
      <c r="B36" s="154">
        <v>4384144</v>
      </c>
      <c r="C36" s="154">
        <v>5647568</v>
      </c>
      <c r="D36" s="150">
        <v>30</v>
      </c>
      <c r="E36">
        <v>30</v>
      </c>
      <c r="F36" s="151">
        <f t="shared" si="4"/>
        <v>11.8</v>
      </c>
      <c r="G36" s="151">
        <f t="shared" si="4"/>
        <v>12.2</v>
      </c>
      <c r="H36" s="151">
        <f t="shared" si="4"/>
        <v>10.7</v>
      </c>
      <c r="I36" s="151">
        <f t="shared" si="4"/>
        <v>5.7</v>
      </c>
      <c r="J36" s="151">
        <f t="shared" si="4"/>
        <v>2.2999999999999998</v>
      </c>
      <c r="K36" s="151">
        <f t="shared" si="6"/>
        <v>16</v>
      </c>
      <c r="L36" s="151">
        <f t="shared" si="6"/>
        <v>18.8</v>
      </c>
      <c r="M36" s="151">
        <f t="shared" si="6"/>
        <v>11.6</v>
      </c>
      <c r="N36" s="151">
        <f t="shared" si="6"/>
        <v>11.5</v>
      </c>
      <c r="O36" s="151">
        <f t="shared" si="6"/>
        <v>21.5</v>
      </c>
      <c r="P36" s="151">
        <f t="shared" si="6"/>
        <v>23.8</v>
      </c>
      <c r="Q36" s="151">
        <f t="shared" si="6"/>
        <v>24.3</v>
      </c>
      <c r="R36" s="151">
        <f t="shared" si="6"/>
        <v>22.9</v>
      </c>
      <c r="S36" s="151">
        <f t="shared" si="6"/>
        <v>16.100000000000001</v>
      </c>
      <c r="T36" s="151">
        <f t="shared" si="6"/>
        <v>17.600000000000001</v>
      </c>
      <c r="U36" s="151">
        <f t="shared" si="6"/>
        <v>24.3</v>
      </c>
      <c r="V36" s="151">
        <f t="shared" si="6"/>
        <v>21.4</v>
      </c>
      <c r="W36" s="151">
        <f t="shared" si="6"/>
        <v>18.7</v>
      </c>
      <c r="X36" s="151">
        <f t="shared" si="6"/>
        <v>15.6</v>
      </c>
      <c r="Y36" s="151">
        <f t="shared" si="6"/>
        <v>18.3</v>
      </c>
      <c r="Z36" s="151">
        <f t="shared" si="6"/>
        <v>17</v>
      </c>
      <c r="AA36" s="151">
        <f t="shared" si="5"/>
        <v>10</v>
      </c>
      <c r="AB36" s="151">
        <f t="shared" si="5"/>
        <v>12.5</v>
      </c>
      <c r="AC36" s="151">
        <f t="shared" si="5"/>
        <v>11.6</v>
      </c>
      <c r="AD36" s="151">
        <f t="shared" si="5"/>
        <v>11.2</v>
      </c>
      <c r="AE36" s="151">
        <f t="shared" si="5"/>
        <v>10.9</v>
      </c>
      <c r="AF36" s="151">
        <f t="shared" si="5"/>
        <v>7.8</v>
      </c>
      <c r="AG36" s="151">
        <f t="shared" si="5"/>
        <v>4.7</v>
      </c>
      <c r="AH36" s="151">
        <f t="shared" si="5"/>
        <v>4.5</v>
      </c>
      <c r="AI36" s="151">
        <f t="shared" si="5"/>
        <v>0</v>
      </c>
      <c r="AJ36" s="151">
        <f t="shared" si="5"/>
        <v>10.9</v>
      </c>
    </row>
    <row r="37" spans="1:36">
      <c r="A37" s="18" t="s">
        <v>79</v>
      </c>
      <c r="B37" s="154">
        <v>4374579</v>
      </c>
      <c r="C37" s="154">
        <v>5642290</v>
      </c>
      <c r="D37" s="146" t="s">
        <v>79</v>
      </c>
      <c r="E37" s="147" t="s">
        <v>79</v>
      </c>
      <c r="F37" s="151">
        <f t="shared" si="4"/>
        <v>0.9</v>
      </c>
      <c r="G37" s="151">
        <f t="shared" si="4"/>
        <v>1.3</v>
      </c>
      <c r="H37" s="151">
        <f t="shared" si="4"/>
        <v>0.2</v>
      </c>
      <c r="I37" s="151">
        <f t="shared" si="4"/>
        <v>13.1</v>
      </c>
      <c r="J37" s="151">
        <f t="shared" si="4"/>
        <v>10.6</v>
      </c>
      <c r="K37" s="151">
        <f t="shared" si="6"/>
        <v>7.6</v>
      </c>
      <c r="L37" s="151">
        <f t="shared" si="6"/>
        <v>7.9</v>
      </c>
      <c r="M37" s="151">
        <f t="shared" si="6"/>
        <v>4.9000000000000004</v>
      </c>
      <c r="N37" s="151">
        <f t="shared" si="6"/>
        <v>8</v>
      </c>
      <c r="O37" s="151">
        <f t="shared" si="6"/>
        <v>26.7</v>
      </c>
      <c r="P37" s="151">
        <f t="shared" si="6"/>
        <v>28</v>
      </c>
      <c r="Q37" s="151">
        <f t="shared" si="6"/>
        <v>27.2</v>
      </c>
      <c r="R37" s="151">
        <f t="shared" si="6"/>
        <v>24.2</v>
      </c>
      <c r="S37" s="151">
        <f t="shared" si="6"/>
        <v>24.3</v>
      </c>
      <c r="T37" s="151">
        <f t="shared" si="6"/>
        <v>25.1</v>
      </c>
      <c r="U37" s="151">
        <f t="shared" si="6"/>
        <v>32.9</v>
      </c>
      <c r="V37" s="151">
        <f t="shared" si="6"/>
        <v>29.1</v>
      </c>
      <c r="W37" s="151">
        <f t="shared" si="6"/>
        <v>23.7</v>
      </c>
      <c r="X37" s="151">
        <f t="shared" si="6"/>
        <v>19.5</v>
      </c>
      <c r="Y37" s="151">
        <f t="shared" si="6"/>
        <v>18</v>
      </c>
      <c r="Z37" s="151">
        <f t="shared" si="6"/>
        <v>14.5</v>
      </c>
      <c r="AA37" s="151">
        <f t="shared" si="5"/>
        <v>11.1</v>
      </c>
      <c r="AB37" s="151">
        <f t="shared" si="5"/>
        <v>21.8</v>
      </c>
      <c r="AC37" s="151">
        <f t="shared" si="5"/>
        <v>21.8</v>
      </c>
      <c r="AD37" s="151">
        <f t="shared" si="5"/>
        <v>21.5</v>
      </c>
      <c r="AE37" s="151">
        <f t="shared" si="5"/>
        <v>21.8</v>
      </c>
      <c r="AF37" s="151">
        <f t="shared" si="5"/>
        <v>18.7</v>
      </c>
      <c r="AG37" s="151">
        <f t="shared" si="5"/>
        <v>15.5</v>
      </c>
      <c r="AH37" s="151">
        <f t="shared" si="5"/>
        <v>15.4</v>
      </c>
      <c r="AI37" s="151">
        <f t="shared" si="5"/>
        <v>10.9</v>
      </c>
      <c r="AJ37" s="151">
        <f t="shared" si="5"/>
        <v>0</v>
      </c>
    </row>
    <row r="38" spans="1:36">
      <c r="A38"/>
      <c r="B38" s="149"/>
      <c r="C38" s="149"/>
      <c r="E38" s="147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</row>
    <row r="39" spans="1:36">
      <c r="A39"/>
      <c r="B39" s="149"/>
      <c r="C39" s="149"/>
      <c r="E39" s="147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</row>
    <row r="40" spans="1:36">
      <c r="A40"/>
      <c r="B40" s="149"/>
      <c r="C40" s="149"/>
      <c r="E40" s="147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</row>
    <row r="41" spans="1:36">
      <c r="A41"/>
      <c r="B41" s="149"/>
      <c r="C41" s="149"/>
      <c r="E41" s="147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</row>
    <row r="42" spans="1:36">
      <c r="A42"/>
      <c r="B42" s="149"/>
      <c r="C42" s="149"/>
      <c r="E42" s="147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</row>
    <row r="43" spans="1:36">
      <c r="A43"/>
      <c r="B43" s="149"/>
      <c r="C43" s="149"/>
      <c r="E43" s="147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</row>
    <row r="44" spans="1:36">
      <c r="A44"/>
      <c r="B44" s="149"/>
      <c r="C44" s="149"/>
      <c r="E44" s="147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</row>
    <row r="45" spans="1:36">
      <c r="A45"/>
      <c r="B45" s="149"/>
      <c r="C45" s="149"/>
      <c r="E45" s="147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</row>
    <row r="46" spans="1:36">
      <c r="A46"/>
      <c r="B46" s="149"/>
      <c r="C46" s="149"/>
      <c r="E46" s="147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</row>
    <row r="47" spans="1:36">
      <c r="A47"/>
      <c r="B47" s="149"/>
      <c r="C47" s="149"/>
      <c r="E47" s="147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</row>
    <row r="48" spans="1:36">
      <c r="A48"/>
      <c r="B48" s="149"/>
      <c r="C48" s="149"/>
      <c r="E48" s="147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</row>
    <row r="49" spans="1:21">
      <c r="A49"/>
      <c r="B49" s="149"/>
      <c r="C49" s="149"/>
      <c r="E49" s="147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</row>
    <row r="50" spans="1:21">
      <c r="E50" s="147"/>
    </row>
  </sheetData>
  <sortState ref="A7:C37">
    <sortCondition ref="A7:A37"/>
  </sortState>
  <phoneticPr fontId="0" type="noConversion"/>
  <conditionalFormatting sqref="F38:U49 F7:AJ37">
    <cfRule type="cellIs" dxfId="45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F21" sqref="F21"/>
    </sheetView>
  </sheetViews>
  <sheetFormatPr defaultRowHeight="12.75"/>
  <cols>
    <col min="1" max="1" width="5.7109375" customWidth="1"/>
    <col min="2" max="2" width="34.5703125" bestFit="1" customWidth="1"/>
    <col min="3" max="3" width="61.85546875" bestFit="1" customWidth="1"/>
    <col min="6" max="6" width="11.7109375" bestFit="1" customWidth="1"/>
  </cols>
  <sheetData>
    <row r="1" spans="1:6" ht="15.75">
      <c r="A1" s="305" t="s">
        <v>26</v>
      </c>
      <c r="B1" s="305"/>
    </row>
    <row r="2" spans="1:6" ht="23.25">
      <c r="A2" s="308" t="s">
        <v>162</v>
      </c>
      <c r="B2" s="308"/>
      <c r="C2" s="308" t="s">
        <v>212</v>
      </c>
      <c r="D2" s="308"/>
      <c r="E2" s="305"/>
    </row>
    <row r="3" spans="1:6" ht="23.25">
      <c r="A3" s="308"/>
      <c r="B3" s="308"/>
      <c r="C3" s="308"/>
      <c r="D3" s="308"/>
      <c r="E3" s="305"/>
    </row>
    <row r="4" spans="1:6" ht="15.75">
      <c r="A4" s="305"/>
      <c r="B4" s="305"/>
      <c r="C4" s="305"/>
      <c r="D4" s="305"/>
      <c r="E4" s="305"/>
    </row>
    <row r="5" spans="1:6" ht="15.75">
      <c r="A5" s="305"/>
      <c r="B5" s="305"/>
      <c r="C5" s="305"/>
      <c r="D5" s="305"/>
      <c r="E5" s="305"/>
    </row>
    <row r="6" spans="1:6" ht="15.75">
      <c r="A6" s="305" t="s">
        <v>6</v>
      </c>
      <c r="B6" s="305" t="s">
        <v>4</v>
      </c>
      <c r="C6" s="305" t="s">
        <v>7</v>
      </c>
      <c r="D6" s="305" t="s">
        <v>2</v>
      </c>
      <c r="E6" s="305" t="s">
        <v>1</v>
      </c>
      <c r="F6" s="319" t="s">
        <v>236</v>
      </c>
    </row>
    <row r="7" spans="1:6" ht="15.75">
      <c r="A7" s="305"/>
      <c r="B7" s="305"/>
      <c r="C7" s="305" t="s">
        <v>14</v>
      </c>
      <c r="D7" s="305"/>
      <c r="E7" s="305"/>
    </row>
    <row r="8" spans="1:6" ht="15.75">
      <c r="A8" s="305"/>
      <c r="B8" s="305"/>
      <c r="C8" s="305" t="s">
        <v>15</v>
      </c>
      <c r="D8" s="305"/>
      <c r="E8" s="305"/>
    </row>
    <row r="9" spans="1:6" ht="15.75">
      <c r="A9" s="305"/>
      <c r="B9" s="305"/>
      <c r="C9" s="305" t="s">
        <v>3</v>
      </c>
      <c r="D9" s="305"/>
      <c r="E9" s="305"/>
    </row>
    <row r="10" spans="1:6" ht="15.75">
      <c r="A10" s="305"/>
      <c r="B10" s="305"/>
      <c r="C10" s="305"/>
      <c r="D10" s="305"/>
      <c r="E10" s="305"/>
    </row>
    <row r="11" spans="1:6" ht="20.100000000000001" customHeight="1">
      <c r="A11" s="306">
        <v>305</v>
      </c>
      <c r="B11" s="306" t="s">
        <v>150</v>
      </c>
      <c r="C11" s="306" t="s">
        <v>151</v>
      </c>
      <c r="D11" s="306">
        <v>6358</v>
      </c>
      <c r="E11" s="307">
        <v>1</v>
      </c>
      <c r="F11" s="320" t="s">
        <v>235</v>
      </c>
    </row>
    <row r="12" spans="1:6" ht="20.100000000000001" customHeight="1">
      <c r="A12" s="306">
        <v>303</v>
      </c>
      <c r="B12" s="306" t="s">
        <v>71</v>
      </c>
      <c r="C12" s="306" t="s">
        <v>148</v>
      </c>
      <c r="D12" s="306">
        <v>6292</v>
      </c>
      <c r="E12" s="307">
        <v>2</v>
      </c>
      <c r="F12" s="320" t="s">
        <v>224</v>
      </c>
    </row>
    <row r="13" spans="1:6" ht="20.100000000000001" customHeight="1">
      <c r="A13" s="306">
        <v>304</v>
      </c>
      <c r="B13" s="306" t="s">
        <v>71</v>
      </c>
      <c r="C13" s="306" t="s">
        <v>149</v>
      </c>
      <c r="D13" s="306">
        <v>5850</v>
      </c>
      <c r="E13" s="307">
        <v>3</v>
      </c>
      <c r="F13" s="321" t="s">
        <v>225</v>
      </c>
    </row>
    <row r="14" spans="1:6" ht="20.100000000000001" customHeight="1">
      <c r="A14" s="306">
        <v>316</v>
      </c>
      <c r="B14" s="306" t="s">
        <v>71</v>
      </c>
      <c r="C14" s="306" t="s">
        <v>152</v>
      </c>
      <c r="D14" s="306">
        <v>4899</v>
      </c>
      <c r="E14" s="307">
        <v>4</v>
      </c>
      <c r="F14" s="322" t="s">
        <v>228</v>
      </c>
    </row>
    <row r="15" spans="1:6" ht="20.100000000000001" customHeight="1">
      <c r="A15" s="306">
        <v>211</v>
      </c>
      <c r="B15" s="306" t="s">
        <v>71</v>
      </c>
      <c r="C15" s="306" t="s">
        <v>160</v>
      </c>
      <c r="D15" s="306">
        <v>4601</v>
      </c>
      <c r="E15" s="307">
        <v>5</v>
      </c>
      <c r="F15" s="321" t="s">
        <v>231</v>
      </c>
    </row>
    <row r="16" spans="1:6" ht="20.100000000000001" customHeight="1">
      <c r="A16" s="306">
        <v>302</v>
      </c>
      <c r="B16" s="306" t="s">
        <v>71</v>
      </c>
      <c r="C16" s="306" t="s">
        <v>202</v>
      </c>
      <c r="D16" s="306">
        <v>4016</v>
      </c>
      <c r="E16" s="307">
        <v>6</v>
      </c>
      <c r="F16" s="321" t="s">
        <v>232</v>
      </c>
    </row>
    <row r="17" spans="1:6" ht="20.100000000000001" customHeight="1">
      <c r="A17" s="306">
        <v>301</v>
      </c>
      <c r="B17" s="306" t="s">
        <v>71</v>
      </c>
      <c r="C17" s="306" t="s">
        <v>147</v>
      </c>
      <c r="D17" s="306">
        <v>3069</v>
      </c>
      <c r="E17" s="307">
        <v>7</v>
      </c>
      <c r="F17" s="321" t="s">
        <v>233</v>
      </c>
    </row>
    <row r="18" spans="1:6" ht="20.100000000000001" customHeight="1">
      <c r="A18" s="306">
        <v>666</v>
      </c>
      <c r="B18" s="306" t="s">
        <v>201</v>
      </c>
      <c r="C18" s="306" t="s">
        <v>200</v>
      </c>
      <c r="D18" s="306">
        <v>2000</v>
      </c>
      <c r="E18" s="307">
        <v>8</v>
      </c>
      <c r="F18" s="323" t="s">
        <v>234</v>
      </c>
    </row>
    <row r="20" spans="1:6">
      <c r="B20" t="s">
        <v>240</v>
      </c>
    </row>
    <row r="21" spans="1:6">
      <c r="B21" t="s">
        <v>239</v>
      </c>
    </row>
    <row r="22" spans="1:6">
      <c r="B22" s="310" t="s">
        <v>237</v>
      </c>
      <c r="C22" s="310" t="s">
        <v>238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F16" sqref="F16"/>
    </sheetView>
  </sheetViews>
  <sheetFormatPr defaultRowHeight="12.75"/>
  <cols>
    <col min="2" max="2" width="14.5703125" customWidth="1"/>
    <col min="3" max="3" width="61.85546875" bestFit="1" customWidth="1"/>
    <col min="5" max="5" width="5.5703125" bestFit="1" customWidth="1"/>
    <col min="6" max="6" width="10.85546875" bestFit="1" customWidth="1"/>
    <col min="7" max="7" width="11.7109375" customWidth="1"/>
  </cols>
  <sheetData>
    <row r="1" spans="1:7" ht="15.75">
      <c r="A1" s="305" t="s">
        <v>26</v>
      </c>
      <c r="B1" s="305"/>
    </row>
    <row r="2" spans="1:7" ht="23.25">
      <c r="A2" s="308" t="s">
        <v>162</v>
      </c>
      <c r="B2" s="308"/>
      <c r="C2" s="308" t="s">
        <v>213</v>
      </c>
      <c r="D2" s="308"/>
      <c r="E2" s="305"/>
    </row>
    <row r="3" spans="1:7" ht="23.25">
      <c r="A3" s="308"/>
      <c r="B3" s="308"/>
      <c r="C3" s="308"/>
      <c r="D3" s="308"/>
      <c r="E3" s="305"/>
    </row>
    <row r="4" spans="1:7" ht="15.75">
      <c r="A4" s="305"/>
      <c r="B4" s="305"/>
      <c r="C4" s="305"/>
      <c r="D4" s="305"/>
      <c r="E4" s="305"/>
    </row>
    <row r="5" spans="1:7" ht="15.75">
      <c r="A5" s="305"/>
      <c r="B5" s="305"/>
      <c r="C5" s="305"/>
      <c r="D5" s="305"/>
      <c r="E5" s="305"/>
    </row>
    <row r="6" spans="1:7" ht="15.75">
      <c r="A6" s="305" t="s">
        <v>6</v>
      </c>
      <c r="B6" s="305" t="s">
        <v>4</v>
      </c>
      <c r="C6" s="305" t="s">
        <v>7</v>
      </c>
      <c r="D6" s="305" t="s">
        <v>2</v>
      </c>
      <c r="E6" s="305" t="s">
        <v>1</v>
      </c>
    </row>
    <row r="7" spans="1:7" ht="15.75">
      <c r="A7" s="305"/>
      <c r="B7" s="305"/>
      <c r="C7" s="305" t="s">
        <v>14</v>
      </c>
      <c r="D7" s="305"/>
      <c r="E7" s="305"/>
    </row>
    <row r="8" spans="1:7" ht="15.75">
      <c r="A8" s="305"/>
      <c r="B8" s="305"/>
      <c r="C8" s="305" t="s">
        <v>15</v>
      </c>
      <c r="D8" s="305"/>
      <c r="E8" s="305"/>
    </row>
    <row r="9" spans="1:7" ht="15.75">
      <c r="A9" s="305"/>
      <c r="B9" s="305"/>
      <c r="C9" s="305" t="s">
        <v>3</v>
      </c>
      <c r="D9" s="305"/>
      <c r="E9" s="305"/>
    </row>
    <row r="10" spans="1:7" ht="15.75">
      <c r="A10" s="305"/>
      <c r="B10" s="305"/>
      <c r="C10" s="305"/>
      <c r="D10" s="305"/>
      <c r="E10" s="305"/>
    </row>
    <row r="11" spans="1:7" ht="15.75">
      <c r="A11" s="306">
        <v>303</v>
      </c>
      <c r="B11" s="306" t="s">
        <v>71</v>
      </c>
      <c r="C11" s="306" t="s">
        <v>148</v>
      </c>
      <c r="D11" s="306">
        <v>6292</v>
      </c>
      <c r="E11" s="309" t="s">
        <v>217</v>
      </c>
      <c r="F11" s="283" t="s">
        <v>224</v>
      </c>
      <c r="G11" s="312" t="s">
        <v>227</v>
      </c>
    </row>
    <row r="12" spans="1:7" ht="15.75">
      <c r="A12" s="306">
        <v>304</v>
      </c>
      <c r="B12" s="306" t="s">
        <v>71</v>
      </c>
      <c r="C12" s="306" t="s">
        <v>149</v>
      </c>
      <c r="D12" s="306">
        <v>5850</v>
      </c>
      <c r="E12" s="309" t="s">
        <v>218</v>
      </c>
      <c r="F12" s="311" t="s">
        <v>225</v>
      </c>
      <c r="G12" s="311" t="s">
        <v>226</v>
      </c>
    </row>
    <row r="13" spans="1:7" ht="15.75">
      <c r="A13" s="306">
        <v>316</v>
      </c>
      <c r="B13" s="306" t="s">
        <v>71</v>
      </c>
      <c r="C13" s="306" t="s">
        <v>152</v>
      </c>
      <c r="D13" s="306">
        <v>4899</v>
      </c>
      <c r="E13" s="309" t="s">
        <v>219</v>
      </c>
      <c r="F13" s="311" t="s">
        <v>228</v>
      </c>
      <c r="G13" s="313" t="s">
        <v>229</v>
      </c>
    </row>
    <row r="14" spans="1:7" ht="15.75">
      <c r="A14" s="306">
        <v>211</v>
      </c>
      <c r="B14" s="306" t="s">
        <v>71</v>
      </c>
      <c r="C14" s="306" t="s">
        <v>160</v>
      </c>
      <c r="D14" s="306">
        <v>4601</v>
      </c>
      <c r="E14" s="309" t="s">
        <v>220</v>
      </c>
      <c r="F14" s="314" t="s">
        <v>230</v>
      </c>
      <c r="G14" s="311" t="s">
        <v>231</v>
      </c>
    </row>
    <row r="15" spans="1:7" ht="15.75">
      <c r="A15" s="306">
        <v>302</v>
      </c>
      <c r="B15" s="306" t="s">
        <v>71</v>
      </c>
      <c r="C15" s="306" t="s">
        <v>202</v>
      </c>
      <c r="D15" s="306">
        <v>4016</v>
      </c>
      <c r="E15" s="309" t="s">
        <v>221</v>
      </c>
      <c r="F15" s="311" t="s">
        <v>232</v>
      </c>
      <c r="G15" s="313" t="s">
        <v>229</v>
      </c>
    </row>
    <row r="16" spans="1:7" ht="15.75">
      <c r="A16" s="306">
        <v>301</v>
      </c>
      <c r="B16" s="306" t="s">
        <v>71</v>
      </c>
      <c r="C16" s="306" t="s">
        <v>147</v>
      </c>
      <c r="D16" s="306">
        <v>3069</v>
      </c>
      <c r="E16" s="309" t="s">
        <v>222</v>
      </c>
      <c r="F16" s="311" t="s">
        <v>233</v>
      </c>
      <c r="G16" s="313" t="s">
        <v>229</v>
      </c>
    </row>
    <row r="20" spans="1:2">
      <c r="B20" t="s">
        <v>214</v>
      </c>
    </row>
    <row r="21" spans="1:2">
      <c r="B21" t="s">
        <v>215</v>
      </c>
    </row>
    <row r="32" spans="1:2">
      <c r="A32" t="s">
        <v>216</v>
      </c>
    </row>
    <row r="35" spans="1:1">
      <c r="A35" t="s">
        <v>223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M97"/>
  <sheetViews>
    <sheetView zoomScale="66" zoomScaleNormal="66" workbookViewId="0">
      <selection activeCell="F24" sqref="F24:F25"/>
    </sheetView>
  </sheetViews>
  <sheetFormatPr defaultColWidth="11.42578125" defaultRowHeight="12.75"/>
  <cols>
    <col min="1" max="1" width="6.85546875" style="20" customWidth="1"/>
    <col min="2" max="2" width="15.28515625" style="20" bestFit="1" customWidth="1"/>
    <col min="3" max="3" width="38.28515625" style="19" customWidth="1"/>
    <col min="4" max="4" width="16.42578125" style="19" customWidth="1"/>
    <col min="5" max="6" width="11.85546875" style="19" customWidth="1"/>
    <col min="7" max="7" width="10.85546875" style="81" customWidth="1"/>
    <col min="8" max="8" width="11" style="19" customWidth="1"/>
    <col min="9" max="9" width="12" style="19" customWidth="1"/>
    <col min="10" max="10" width="11.85546875" style="19" customWidth="1"/>
    <col min="11" max="11" width="14.7109375" style="19" customWidth="1"/>
    <col min="12" max="12" width="7.85546875" style="19" bestFit="1" customWidth="1"/>
    <col min="13" max="13" width="9.140625" style="120" customWidth="1"/>
    <col min="14" max="14" width="4.28515625" style="19" bestFit="1" customWidth="1"/>
    <col min="15" max="15" width="6.28515625" style="94" customWidth="1"/>
    <col min="16" max="16" width="6.28515625" style="93" customWidth="1"/>
    <col min="17" max="21" width="3.5703125" style="19" customWidth="1"/>
    <col min="22" max="22" width="7" style="20" bestFit="1" customWidth="1"/>
    <col min="23" max="23" width="6.7109375" style="19" bestFit="1" customWidth="1"/>
    <col min="24" max="24" width="6.7109375" style="19" customWidth="1"/>
    <col min="25" max="25" width="7" style="20" bestFit="1" customWidth="1"/>
    <col min="26" max="26" width="7.140625" style="20" bestFit="1" customWidth="1"/>
    <col min="27" max="27" width="7" style="19" bestFit="1" customWidth="1"/>
    <col min="28" max="28" width="5.140625" style="19" customWidth="1"/>
    <col min="29" max="29" width="8.140625" style="19" customWidth="1"/>
    <col min="30" max="30" width="5.140625" style="19" customWidth="1"/>
    <col min="31" max="35" width="5.5703125" style="19" customWidth="1"/>
    <col min="36" max="36" width="7.5703125" style="19" customWidth="1"/>
    <col min="37" max="37" width="6.140625" style="19" customWidth="1"/>
    <col min="38" max="38" width="4.42578125" style="19" customWidth="1"/>
    <col min="39" max="39" width="21.42578125" style="19" customWidth="1"/>
    <col min="40" max="41" width="5.140625" style="19" customWidth="1"/>
    <col min="42" max="42" width="7" style="19" bestFit="1" customWidth="1"/>
    <col min="43" max="43" width="7.140625" style="19" bestFit="1" customWidth="1"/>
    <col min="44" max="44" width="9.140625" style="19" customWidth="1"/>
    <col min="45" max="45" width="6.140625" style="19" bestFit="1" customWidth="1"/>
    <col min="46" max="46" width="7" style="19" bestFit="1" customWidth="1"/>
    <col min="47" max="47" width="5" style="19" bestFit="1" customWidth="1"/>
    <col min="48" max="48" width="6.140625" style="19" bestFit="1" customWidth="1"/>
    <col min="49" max="49" width="7" style="19" bestFit="1" customWidth="1"/>
    <col min="50" max="50" width="5" style="19" bestFit="1" customWidth="1"/>
    <col min="51" max="51" width="6.140625" style="19" bestFit="1" customWidth="1"/>
    <col min="52" max="52" width="7" style="19" bestFit="1" customWidth="1"/>
    <col min="53" max="53" width="5" style="19" bestFit="1" customWidth="1"/>
    <col min="54" max="54" width="6.140625" style="19" bestFit="1" customWidth="1"/>
    <col min="55" max="55" width="7" style="19" bestFit="1" customWidth="1"/>
    <col min="56" max="56" width="5" style="19" bestFit="1" customWidth="1"/>
    <col min="57" max="57" width="6.140625" style="19" bestFit="1" customWidth="1"/>
    <col min="58" max="58" width="7" style="19" bestFit="1" customWidth="1"/>
    <col min="59" max="59" width="6" style="19" bestFit="1" customWidth="1"/>
    <col min="60" max="60" width="6.140625" style="19" bestFit="1" customWidth="1"/>
    <col min="61" max="61" width="7" style="19" bestFit="1" customWidth="1"/>
    <col min="62" max="62" width="5" style="19" bestFit="1" customWidth="1"/>
    <col min="63" max="63" width="6.140625" style="19" bestFit="1" customWidth="1"/>
    <col min="64" max="64" width="7" style="19" bestFit="1" customWidth="1"/>
    <col min="65" max="65" width="5" style="19" bestFit="1" customWidth="1"/>
    <col min="66" max="66" width="6.140625" style="19" bestFit="1" customWidth="1"/>
    <col min="67" max="67" width="7" style="19" bestFit="1" customWidth="1"/>
    <col min="68" max="68" width="5" style="19" bestFit="1" customWidth="1"/>
    <col min="69" max="69" width="6.140625" style="19" bestFit="1" customWidth="1"/>
    <col min="70" max="70" width="7" style="19" bestFit="1" customWidth="1"/>
    <col min="71" max="71" width="5" style="19" bestFit="1" customWidth="1"/>
    <col min="72" max="72" width="6.140625" style="19" bestFit="1" customWidth="1"/>
    <col min="73" max="73" width="7" style="19" bestFit="1" customWidth="1"/>
    <col min="74" max="74" width="5" style="19" bestFit="1" customWidth="1"/>
    <col min="75" max="75" width="6.140625" style="19" bestFit="1" customWidth="1"/>
    <col min="76" max="76" width="7" style="19" bestFit="1" customWidth="1"/>
    <col min="77" max="77" width="5" style="19" bestFit="1" customWidth="1"/>
    <col min="78" max="78" width="6.140625" style="19" bestFit="1" customWidth="1"/>
    <col min="79" max="79" width="7" style="19" bestFit="1" customWidth="1"/>
    <col min="80" max="80" width="5" style="19" bestFit="1" customWidth="1"/>
    <col min="81" max="81" width="6.140625" style="19" bestFit="1" customWidth="1"/>
    <col min="82" max="82" width="7" style="19" bestFit="1" customWidth="1"/>
    <col min="83" max="83" width="5" style="19" bestFit="1" customWidth="1"/>
    <col min="84" max="84" width="6.140625" style="19" bestFit="1" customWidth="1"/>
    <col min="85" max="85" width="7" style="19" bestFit="1" customWidth="1"/>
    <col min="86" max="86" width="6" style="19" bestFit="1" customWidth="1"/>
    <col min="87" max="87" width="6.140625" style="19" bestFit="1" customWidth="1"/>
    <col min="88" max="88" width="7" style="19" bestFit="1" customWidth="1"/>
    <col min="89" max="89" width="6" style="19" bestFit="1" customWidth="1"/>
    <col min="90" max="90" width="6.140625" style="19" bestFit="1" customWidth="1"/>
    <col min="91" max="91" width="7" style="19" bestFit="1" customWidth="1"/>
    <col min="92" max="92" width="5" style="19" bestFit="1" customWidth="1"/>
    <col min="93" max="93" width="6.140625" style="19" bestFit="1" customWidth="1"/>
    <col min="94" max="94" width="7" style="19" bestFit="1" customWidth="1"/>
    <col min="95" max="95" width="6" style="19" bestFit="1" customWidth="1"/>
    <col min="96" max="96" width="6.140625" style="19" bestFit="1" customWidth="1"/>
    <col min="97" max="97" width="7" style="19" bestFit="1" customWidth="1"/>
    <col min="98" max="98" width="5" style="19" bestFit="1" customWidth="1"/>
    <col min="99" max="99" width="6.140625" style="19" bestFit="1" customWidth="1"/>
    <col min="100" max="100" width="7" style="19" bestFit="1" customWidth="1"/>
    <col min="101" max="101" width="5" style="19" bestFit="1" customWidth="1"/>
    <col min="102" max="102" width="6.140625" style="19" bestFit="1" customWidth="1"/>
    <col min="103" max="103" width="7" style="19" bestFit="1" customWidth="1"/>
    <col min="104" max="104" width="6" style="19" bestFit="1" customWidth="1"/>
    <col min="105" max="105" width="6.140625" style="19" bestFit="1" customWidth="1"/>
    <col min="106" max="106" width="7" style="19" bestFit="1" customWidth="1"/>
    <col min="107" max="16384" width="11.42578125" style="19"/>
  </cols>
  <sheetData>
    <row r="1" spans="1:91">
      <c r="E1" s="93"/>
      <c r="F1" s="93"/>
      <c r="G1" s="121"/>
      <c r="H1" s="93"/>
      <c r="J1" s="93"/>
      <c r="M1" s="19"/>
      <c r="N1" s="94"/>
      <c r="O1" s="94">
        <v>1</v>
      </c>
      <c r="P1" s="93">
        <v>250</v>
      </c>
      <c r="U1" s="20"/>
      <c r="V1" s="19"/>
      <c r="X1" s="20"/>
      <c r="Z1" s="93"/>
      <c r="AB1" s="93"/>
      <c r="AG1" s="93"/>
      <c r="AM1" s="93"/>
    </row>
    <row r="2" spans="1:91">
      <c r="A2" s="20">
        <f>MATCH("final",9:9,0)</f>
        <v>7</v>
      </c>
      <c r="E2" s="97"/>
      <c r="F2" s="97"/>
      <c r="G2" s="122"/>
      <c r="H2" s="97"/>
      <c r="J2" s="98"/>
      <c r="M2" s="19"/>
      <c r="N2" s="94"/>
      <c r="O2" s="94">
        <v>2</v>
      </c>
      <c r="P2" s="93">
        <v>170</v>
      </c>
      <c r="U2" s="20"/>
      <c r="V2" s="19"/>
      <c r="X2" s="20"/>
      <c r="Z2" s="19"/>
    </row>
    <row r="3" spans="1:91" ht="21" customHeight="1">
      <c r="A3" s="49" t="s">
        <v>69</v>
      </c>
      <c r="B3" s="54"/>
      <c r="E3" s="91" t="s">
        <v>25</v>
      </c>
      <c r="H3" s="99"/>
      <c r="I3" s="30"/>
      <c r="J3" s="50"/>
      <c r="K3" s="100"/>
      <c r="L3" s="101"/>
      <c r="M3" s="101"/>
      <c r="N3" s="94"/>
      <c r="O3" s="94">
        <v>3</v>
      </c>
      <c r="P3" s="93">
        <v>90</v>
      </c>
      <c r="U3" s="20"/>
      <c r="V3" s="19"/>
      <c r="X3" s="20"/>
      <c r="Z3" s="19"/>
      <c r="AI3" s="20"/>
    </row>
    <row r="4" spans="1:91" ht="15.75">
      <c r="A4" s="49" t="s">
        <v>38</v>
      </c>
      <c r="E4" s="6"/>
      <c r="F4" s="102"/>
      <c r="G4" s="123"/>
      <c r="I4" s="18" t="s">
        <v>72</v>
      </c>
      <c r="J4" s="51"/>
      <c r="L4" s="101"/>
      <c r="M4" s="101"/>
      <c r="N4" s="94"/>
      <c r="O4" s="94">
        <v>4</v>
      </c>
      <c r="P4" s="93">
        <v>0</v>
      </c>
      <c r="U4" s="20"/>
      <c r="V4" s="19"/>
      <c r="X4" s="20"/>
      <c r="Z4" s="19"/>
      <c r="AI4" s="20"/>
    </row>
    <row r="5" spans="1:91" ht="15.75">
      <c r="A5" s="49" t="s">
        <v>162</v>
      </c>
      <c r="B5" s="54"/>
      <c r="E5" s="52" t="s">
        <v>16</v>
      </c>
      <c r="F5" s="49" t="s">
        <v>29</v>
      </c>
      <c r="G5" s="124"/>
      <c r="H5" s="20"/>
      <c r="I5" s="30"/>
      <c r="J5" s="30"/>
      <c r="K5" s="30"/>
      <c r="L5" s="21"/>
      <c r="M5" s="21"/>
      <c r="N5" s="94"/>
      <c r="O5" s="94">
        <v>5</v>
      </c>
      <c r="P5" s="93">
        <v>0</v>
      </c>
      <c r="U5" s="20"/>
      <c r="V5" s="19"/>
      <c r="X5" s="20"/>
      <c r="Z5" s="19"/>
      <c r="AI5" s="20"/>
    </row>
    <row r="6" spans="1:91">
      <c r="A6" s="1"/>
      <c r="B6" s="54"/>
      <c r="E6" s="18" t="s">
        <v>27</v>
      </c>
      <c r="F6" s="315">
        <f ca="1">NOW()</f>
        <v>41494.655080439814</v>
      </c>
      <c r="G6" s="315"/>
      <c r="H6" s="315"/>
      <c r="I6" s="191"/>
      <c r="J6" s="191"/>
      <c r="K6" s="191"/>
      <c r="L6" s="191"/>
      <c r="M6" s="191"/>
      <c r="N6" s="191"/>
      <c r="O6" s="94">
        <v>6</v>
      </c>
      <c r="P6" s="93">
        <v>0</v>
      </c>
      <c r="Q6" s="20"/>
    </row>
    <row r="7" spans="1:91">
      <c r="E7" s="21"/>
      <c r="F7" s="103"/>
      <c r="G7" s="125"/>
      <c r="H7" s="103"/>
      <c r="I7" s="21"/>
      <c r="L7" s="20"/>
      <c r="M7" s="20"/>
      <c r="O7" s="129">
        <v>0</v>
      </c>
      <c r="P7" s="130">
        <v>0</v>
      </c>
      <c r="V7" s="19"/>
      <c r="Y7" s="19"/>
      <c r="Z7" s="19"/>
    </row>
    <row r="8" spans="1:91">
      <c r="E8" s="141"/>
      <c r="F8" s="142"/>
      <c r="G8" s="143"/>
      <c r="H8"/>
      <c r="I8"/>
      <c r="J8" s="20"/>
      <c r="K8" s="20"/>
      <c r="M8" s="19"/>
      <c r="O8" s="19"/>
      <c r="P8" s="19"/>
      <c r="V8" s="19"/>
      <c r="Y8" s="19"/>
      <c r="Z8" s="19"/>
    </row>
    <row r="9" spans="1:91" s="29" customFormat="1">
      <c r="A9" s="16" t="s">
        <v>6</v>
      </c>
      <c r="B9" s="16" t="s">
        <v>4</v>
      </c>
      <c r="C9" s="22" t="s">
        <v>7</v>
      </c>
      <c r="D9" s="144" t="s">
        <v>36</v>
      </c>
      <c r="E9" s="108" t="s">
        <v>37</v>
      </c>
      <c r="F9" s="109" t="s">
        <v>31</v>
      </c>
      <c r="G9" s="243" t="s">
        <v>0</v>
      </c>
      <c r="H9" s="107" t="s">
        <v>1</v>
      </c>
      <c r="I9" s="36" t="s">
        <v>32</v>
      </c>
      <c r="J9" s="23"/>
      <c r="K9" s="2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22"/>
      <c r="Y9" s="9"/>
      <c r="Z9" s="9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</row>
    <row r="10" spans="1:91">
      <c r="A10" s="24"/>
      <c r="B10" s="24"/>
      <c r="C10" s="24"/>
      <c r="D10" s="24"/>
      <c r="E10" s="111"/>
      <c r="F10" s="110"/>
      <c r="G10" s="127"/>
      <c r="H10" s="111"/>
      <c r="I10" s="112"/>
      <c r="J10" s="24"/>
      <c r="K10" s="24"/>
      <c r="L10" s="24"/>
      <c r="M10" s="19"/>
      <c r="O10" s="19"/>
      <c r="P10" s="24"/>
      <c r="Q10" s="24"/>
      <c r="R10" s="24"/>
      <c r="S10" s="24"/>
      <c r="T10" s="24"/>
      <c r="U10" s="24"/>
      <c r="V10" s="19"/>
      <c r="W10" s="25"/>
      <c r="X10" s="26"/>
      <c r="Y10" s="24"/>
      <c r="Z10" s="24"/>
    </row>
    <row r="11" spans="1:91" s="29" customFormat="1">
      <c r="A11" s="274">
        <v>301</v>
      </c>
      <c r="B11" s="212" t="str">
        <f>IF(ISBLANK(A11),"",VLOOKUP(A11,piloci!B1:C17,2,0))</f>
        <v>POLSKA</v>
      </c>
      <c r="C11" s="89" t="str">
        <f>IF(ISBLANK(A11),"",VLOOKUP(A11,piloci!B9:D25,3,0))</f>
        <v>BÓGDAŁ DARIUSZ / GĘBAŁA BARBARA</v>
      </c>
      <c r="D11" s="131">
        <v>1</v>
      </c>
      <c r="E11" s="114">
        <f t="shared" ref="E11" si="0">IF(ISBLANK(D11),0,VLOOKUP(D11,$O$1:$P$7,2,0))</f>
        <v>250</v>
      </c>
      <c r="F11" s="115"/>
      <c r="G11" s="128">
        <f t="shared" ref="G11" si="1">IF(ISBLANK(B11),"",IF(F11&gt;1,IF(E11-F11&lt;0,0,E11-F11),ROUND(E11*(1-F11),0)))</f>
        <v>250</v>
      </c>
      <c r="H11" s="90">
        <f t="shared" ref="H11" ca="1" si="2">RANK(G11,OFFSET(G$11,0,0,Npil,1),0)</f>
        <v>1</v>
      </c>
      <c r="I11" s="116"/>
      <c r="J11" s="68"/>
      <c r="K11" s="68"/>
    </row>
    <row r="12" spans="1:91" s="29" customFormat="1">
      <c r="A12" s="274">
        <v>302</v>
      </c>
      <c r="B12" s="212" t="str">
        <f>IF(ISBLANK(A12),"",VLOOKUP(A12,piloci!B2:C18,2,0))</f>
        <v>POLSKA</v>
      </c>
      <c r="C12" s="89" t="str">
        <f>IF(ISBLANK(A12),"",VLOOKUP(A12,piloci!B10:D26,3,0))</f>
        <v>BARCZYŃSKI MAREK/BARA VIOLETTA</v>
      </c>
      <c r="D12" s="131">
        <v>1</v>
      </c>
      <c r="E12" s="114">
        <f t="shared" ref="E12:E17" si="3">IF(ISBLANK(D12),0,VLOOKUP(D12,$O$1:$P$7,2,0))</f>
        <v>250</v>
      </c>
      <c r="F12" s="115">
        <v>0.1</v>
      </c>
      <c r="G12" s="128">
        <f t="shared" ref="G12:G17" si="4">IF(ISBLANK(B12),"",IF(F12&gt;1,IF(E12-F12&lt;0,0,E12-F12),ROUND(E12*(1-F12),0)))</f>
        <v>225</v>
      </c>
      <c r="H12" s="90">
        <f t="shared" ref="H12:H16" ca="1" si="5">RANK(G12,OFFSET(G$11,0,0,Npil,1),0)</f>
        <v>7</v>
      </c>
      <c r="I12" s="116" t="s">
        <v>165</v>
      </c>
      <c r="J12" s="68"/>
      <c r="K12" s="68"/>
    </row>
    <row r="13" spans="1:91" s="29" customFormat="1">
      <c r="A13" s="274">
        <v>303</v>
      </c>
      <c r="B13" s="212" t="str">
        <f>IF(ISBLANK(A13),"",VLOOKUP(A13,piloci!B3:C19,2,0))</f>
        <v>POLSKA</v>
      </c>
      <c r="C13" s="89" t="str">
        <f>IF(ISBLANK(A13),"",VLOOKUP(A13,piloci!B11:D27,3,0))</f>
        <v>KRUPA PIOTR / KRUPA AGNIESZKA</v>
      </c>
      <c r="D13" s="131">
        <v>1</v>
      </c>
      <c r="E13" s="114">
        <f t="shared" si="3"/>
        <v>250</v>
      </c>
      <c r="F13" s="115"/>
      <c r="G13" s="128">
        <f t="shared" si="4"/>
        <v>250</v>
      </c>
      <c r="H13" s="90">
        <f t="shared" ca="1" si="5"/>
        <v>1</v>
      </c>
      <c r="I13" s="116"/>
      <c r="J13" s="68"/>
      <c r="K13" s="68"/>
    </row>
    <row r="14" spans="1:91" s="29" customFormat="1">
      <c r="A14" s="274">
        <v>304</v>
      </c>
      <c r="B14" s="212" t="str">
        <f>IF(ISBLANK(A14),"",VLOOKUP(A14,piloci!B4:C20,2,0))</f>
        <v>POLSKA</v>
      </c>
      <c r="C14" s="89" t="str">
        <f>IF(ISBLANK(A14),"",VLOOKUP(A14,piloci!B12:D28,3,0))</f>
        <v xml:space="preserve">BALCERZEWSKI  JAROSŁAW  / KŁOSS MAGDALENA </v>
      </c>
      <c r="D14" s="131">
        <v>1</v>
      </c>
      <c r="E14" s="114">
        <f t="shared" si="3"/>
        <v>250</v>
      </c>
      <c r="F14" s="115"/>
      <c r="G14" s="128">
        <f t="shared" si="4"/>
        <v>250</v>
      </c>
      <c r="H14" s="90">
        <f t="shared" ca="1" si="5"/>
        <v>1</v>
      </c>
      <c r="I14" s="116"/>
      <c r="J14" s="68"/>
      <c r="K14" s="68"/>
    </row>
    <row r="15" spans="1:91" s="29" customFormat="1">
      <c r="A15" s="274">
        <v>305</v>
      </c>
      <c r="B15" s="212" t="str">
        <f>IF(ISBLANK(A15),"",VLOOKUP(A15,piloci!B5:C21,2,0))</f>
        <v>RUSSIA</v>
      </c>
      <c r="C15" s="89" t="str">
        <f>IF(ISBLANK(A15),"",VLOOKUP(A15,piloci!B13:D29,3,0))</f>
        <v>EKIMOV KIRILL / SHARAPOW ANATOLY</v>
      </c>
      <c r="D15" s="131">
        <v>1</v>
      </c>
      <c r="E15" s="114">
        <f t="shared" si="3"/>
        <v>250</v>
      </c>
      <c r="F15" s="115"/>
      <c r="G15" s="128">
        <f t="shared" si="4"/>
        <v>250</v>
      </c>
      <c r="H15" s="90">
        <f t="shared" ca="1" si="5"/>
        <v>1</v>
      </c>
      <c r="I15" s="116"/>
      <c r="J15" s="68"/>
      <c r="K15" s="68"/>
      <c r="AM15" s="75"/>
      <c r="AN15" s="75"/>
      <c r="AP15" s="75"/>
      <c r="AQ15" s="75"/>
      <c r="AS15" s="75"/>
      <c r="AT15" s="75"/>
      <c r="AV15" s="75"/>
      <c r="AW15" s="75"/>
      <c r="AY15" s="75"/>
      <c r="AZ15" s="75"/>
      <c r="BB15" s="75"/>
      <c r="BC15" s="75"/>
      <c r="BE15" s="75"/>
      <c r="BF15" s="75"/>
      <c r="BH15" s="75"/>
      <c r="BI15" s="75"/>
      <c r="BK15" s="75"/>
      <c r="BL15" s="75"/>
      <c r="BN15" s="75"/>
      <c r="BO15" s="75"/>
      <c r="BQ15" s="75"/>
      <c r="BR15" s="75"/>
      <c r="BT15" s="75"/>
      <c r="BU15" s="75"/>
      <c r="BW15" s="75"/>
      <c r="BX15" s="75"/>
      <c r="BZ15" s="75"/>
      <c r="CA15" s="75"/>
      <c r="CC15" s="75"/>
      <c r="CD15" s="75"/>
      <c r="CF15" s="75"/>
      <c r="CG15" s="75"/>
      <c r="CI15" s="75"/>
      <c r="CJ15" s="75"/>
      <c r="CL15" s="75"/>
      <c r="CM15" s="75"/>
    </row>
    <row r="16" spans="1:91" s="29" customFormat="1">
      <c r="A16" s="249">
        <v>316</v>
      </c>
      <c r="B16" s="212" t="str">
        <f>IF(ISBLANK(A16),"",VLOOKUP(A16,piloci!B6:C22,2,0))</f>
        <v>POLSKA</v>
      </c>
      <c r="C16" s="89" t="str">
        <f>IF(ISBLANK(A16),"",VLOOKUP(A16,piloci!B14:D30,3,0))</f>
        <v>WALKOWIAK DANIEL / WALKOWIAK ROMAN</v>
      </c>
      <c r="D16" s="131">
        <v>1</v>
      </c>
      <c r="E16" s="114">
        <f t="shared" si="3"/>
        <v>250</v>
      </c>
      <c r="F16" s="115"/>
      <c r="G16" s="128">
        <f t="shared" si="4"/>
        <v>250</v>
      </c>
      <c r="H16" s="90">
        <f t="shared" ca="1" si="5"/>
        <v>1</v>
      </c>
      <c r="I16" s="116"/>
      <c r="J16" s="68"/>
      <c r="K16" s="68"/>
    </row>
    <row r="17" spans="1:26" s="261" customFormat="1">
      <c r="A17" s="249">
        <v>211</v>
      </c>
      <c r="B17" s="212" t="str">
        <f>IF(ISBLANK(A17),"",VLOOKUP(A17,piloci!B7:C23,2,0))</f>
        <v>POLSKA</v>
      </c>
      <c r="C17" s="89" t="str">
        <f>IF(ISBLANK(A17),"",VLOOKUP(A17,piloci!B15:D31,3,0))</f>
        <v>TOMASZ KRZYSZTOF / IRENEUSZ WĄTROBA</v>
      </c>
      <c r="D17" s="254">
        <v>1</v>
      </c>
      <c r="E17" s="255">
        <f t="shared" si="3"/>
        <v>250</v>
      </c>
      <c r="F17" s="256"/>
      <c r="G17" s="257">
        <f t="shared" si="4"/>
        <v>250</v>
      </c>
      <c r="H17" s="258">
        <f t="shared" ref="H17" ca="1" si="6">RANK(G17,OFFSET(G$11,0,0,Npil,1),0)</f>
        <v>1</v>
      </c>
      <c r="I17" s="259"/>
      <c r="J17" s="260"/>
      <c r="K17" s="260"/>
    </row>
    <row r="18" spans="1:26" s="261" customFormat="1">
      <c r="A18" s="249">
        <v>666</v>
      </c>
      <c r="B18" s="212" t="str">
        <f>IF(ISBLANK(A18),"",VLOOKUP(A18,piloci!B8:C24,2,0))</f>
        <v>ČESKÁ REPUBLIKA/POLSKA</v>
      </c>
      <c r="C18" s="89" t="str">
        <f>IF(ISBLANK(A18),"",VLOOKUP(A18,piloci!B16:D32,3,0))</f>
        <v>ZAWORKA/KACZYŃSKA</v>
      </c>
      <c r="D18" s="254"/>
      <c r="E18" s="255">
        <f t="shared" ref="E18" si="7">IF(ISBLANK(D18),0,VLOOKUP(D18,$O$1:$P$7,2,0))</f>
        <v>0</v>
      </c>
      <c r="F18" s="256"/>
      <c r="G18" s="257">
        <f t="shared" ref="G18" si="8">IF(ISBLANK(B18),"",IF(F18&gt;1,IF(E18-F18&lt;0,0,E18-F18),ROUND(E18*(1-F18),0)))</f>
        <v>0</v>
      </c>
      <c r="H18" s="258">
        <f t="shared" ref="H18" ca="1" si="9">RANK(G18,OFFSET(G$11,0,0,Npil,1),0)</f>
        <v>8</v>
      </c>
      <c r="I18" s="259"/>
      <c r="J18" s="260"/>
      <c r="K18" s="260"/>
    </row>
    <row r="19" spans="1:26">
      <c r="A19" s="61"/>
    </row>
    <row r="20" spans="1:26">
      <c r="A20" s="61"/>
    </row>
    <row r="21" spans="1:26">
      <c r="A21" s="61"/>
    </row>
    <row r="22" spans="1:26">
      <c r="A22" s="61"/>
    </row>
    <row r="23" spans="1:26">
      <c r="A23" s="61"/>
    </row>
    <row r="24" spans="1:26">
      <c r="A24" s="61"/>
      <c r="B24" s="19"/>
      <c r="G24" s="19"/>
      <c r="M24" s="19"/>
      <c r="O24" s="19"/>
      <c r="P24" s="19"/>
      <c r="V24" s="19"/>
      <c r="Y24" s="19"/>
      <c r="Z24" s="19"/>
    </row>
    <row r="25" spans="1:26">
      <c r="A25" s="61"/>
      <c r="B25" s="19"/>
      <c r="G25" s="19"/>
      <c r="M25" s="19"/>
      <c r="O25" s="19"/>
      <c r="P25" s="19"/>
      <c r="V25" s="19"/>
      <c r="Y25" s="19"/>
      <c r="Z25" s="19"/>
    </row>
    <row r="26" spans="1:26">
      <c r="A26" s="61"/>
      <c r="B26" s="19"/>
      <c r="G26" s="19"/>
      <c r="M26" s="19"/>
      <c r="O26" s="19"/>
      <c r="P26" s="19"/>
      <c r="V26" s="19"/>
      <c r="Y26" s="19"/>
      <c r="Z26" s="19"/>
    </row>
    <row r="27" spans="1:26">
      <c r="A27" s="61"/>
      <c r="B27" s="19"/>
      <c r="G27" s="19"/>
      <c r="M27" s="19"/>
      <c r="O27" s="19"/>
      <c r="P27" s="19"/>
      <c r="V27" s="19"/>
      <c r="Y27" s="19"/>
      <c r="Z27" s="19"/>
    </row>
    <row r="28" spans="1:26">
      <c r="A28" s="61"/>
      <c r="B28" s="19"/>
      <c r="G28" s="19"/>
      <c r="M28" s="19"/>
      <c r="O28" s="19"/>
      <c r="P28" s="19"/>
      <c r="V28" s="19"/>
      <c r="Y28" s="19"/>
      <c r="Z28" s="19"/>
    </row>
    <row r="29" spans="1:26">
      <c r="A29" s="61"/>
      <c r="B29" s="19"/>
      <c r="G29" s="19"/>
      <c r="M29" s="19"/>
      <c r="O29" s="19"/>
      <c r="P29" s="19"/>
      <c r="V29" s="19"/>
      <c r="Y29" s="19"/>
      <c r="Z29" s="19"/>
    </row>
    <row r="30" spans="1:26">
      <c r="A30" s="61"/>
      <c r="B30" s="19"/>
      <c r="G30" s="19"/>
      <c r="M30" s="19"/>
      <c r="O30" s="19"/>
      <c r="P30" s="19"/>
      <c r="V30" s="19"/>
      <c r="Y30" s="19"/>
      <c r="Z30" s="19"/>
    </row>
    <row r="31" spans="1:26">
      <c r="A31" s="61"/>
      <c r="B31" s="19"/>
      <c r="G31" s="19"/>
      <c r="M31" s="19"/>
      <c r="O31" s="19"/>
      <c r="P31" s="19"/>
      <c r="V31" s="19"/>
      <c r="Y31" s="19"/>
      <c r="Z31" s="19"/>
    </row>
    <row r="32" spans="1:26">
      <c r="A32" s="61"/>
      <c r="B32" s="19"/>
      <c r="G32" s="19"/>
      <c r="M32" s="19"/>
      <c r="O32" s="19"/>
      <c r="P32" s="19"/>
      <c r="V32" s="19"/>
      <c r="Y32" s="19"/>
      <c r="Z32" s="19"/>
    </row>
    <row r="33" spans="1:26">
      <c r="A33" s="61"/>
      <c r="B33" s="19"/>
      <c r="G33" s="19"/>
      <c r="M33" s="19"/>
      <c r="O33" s="19"/>
      <c r="P33" s="19"/>
      <c r="V33" s="19"/>
      <c r="Y33" s="19"/>
      <c r="Z33" s="19"/>
    </row>
    <row r="34" spans="1:26">
      <c r="A34" s="61"/>
      <c r="B34" s="19"/>
      <c r="G34" s="19"/>
      <c r="M34" s="19"/>
      <c r="O34" s="19"/>
      <c r="P34" s="19"/>
      <c r="V34" s="19"/>
      <c r="Y34" s="19"/>
      <c r="Z34" s="19"/>
    </row>
    <row r="35" spans="1:26">
      <c r="A35" s="61"/>
      <c r="B35" s="19"/>
      <c r="G35" s="19"/>
      <c r="M35" s="19"/>
      <c r="O35" s="19"/>
      <c r="P35" s="19"/>
      <c r="V35" s="19"/>
      <c r="Y35" s="19"/>
      <c r="Z35" s="19"/>
    </row>
    <row r="36" spans="1:26">
      <c r="A36" s="61"/>
      <c r="B36" s="19"/>
      <c r="G36" s="19"/>
      <c r="M36" s="19"/>
      <c r="O36" s="19"/>
      <c r="P36" s="19"/>
      <c r="V36" s="19"/>
      <c r="Y36" s="19"/>
      <c r="Z36" s="19"/>
    </row>
    <row r="37" spans="1:26">
      <c r="A37" s="61"/>
      <c r="B37" s="19"/>
      <c r="G37" s="19"/>
      <c r="M37" s="19"/>
      <c r="O37" s="19"/>
      <c r="P37" s="19"/>
      <c r="V37" s="19"/>
      <c r="Y37" s="19"/>
      <c r="Z37" s="19"/>
    </row>
    <row r="38" spans="1:26">
      <c r="A38" s="61"/>
      <c r="B38" s="19"/>
      <c r="G38" s="19"/>
      <c r="M38" s="19"/>
      <c r="O38" s="19"/>
      <c r="P38" s="19"/>
      <c r="V38" s="19"/>
      <c r="Y38" s="19"/>
      <c r="Z38" s="19"/>
    </row>
    <row r="39" spans="1:26">
      <c r="A39" s="61"/>
      <c r="B39" s="19"/>
      <c r="G39" s="19"/>
      <c r="M39" s="19"/>
      <c r="O39" s="19"/>
      <c r="P39" s="19"/>
      <c r="V39" s="19"/>
      <c r="Y39" s="19"/>
      <c r="Z39" s="19"/>
    </row>
    <row r="40" spans="1:26">
      <c r="A40" s="61"/>
      <c r="B40" s="19"/>
      <c r="G40" s="19"/>
      <c r="M40" s="19"/>
      <c r="O40" s="19"/>
      <c r="P40" s="19"/>
      <c r="V40" s="19"/>
      <c r="Y40" s="19"/>
      <c r="Z40" s="19"/>
    </row>
    <row r="41" spans="1:26">
      <c r="A41" s="61"/>
      <c r="B41" s="19"/>
      <c r="G41" s="19"/>
      <c r="M41" s="19"/>
      <c r="O41" s="19"/>
      <c r="P41" s="19"/>
      <c r="V41" s="19"/>
      <c r="Y41" s="19"/>
      <c r="Z41" s="19"/>
    </row>
    <row r="42" spans="1:26">
      <c r="A42" s="61"/>
      <c r="B42" s="19"/>
      <c r="G42" s="19"/>
      <c r="M42" s="19"/>
      <c r="O42" s="19"/>
      <c r="P42" s="19"/>
      <c r="V42" s="19"/>
      <c r="Y42" s="19"/>
      <c r="Z42" s="19"/>
    </row>
    <row r="43" spans="1:26">
      <c r="A43" s="61"/>
      <c r="B43" s="19"/>
      <c r="G43" s="19"/>
      <c r="M43" s="19"/>
      <c r="O43" s="19"/>
      <c r="P43" s="19"/>
      <c r="V43" s="19"/>
      <c r="Y43" s="19"/>
      <c r="Z43" s="19"/>
    </row>
    <row r="44" spans="1:26">
      <c r="A44" s="61"/>
      <c r="B44" s="19"/>
      <c r="G44" s="19"/>
      <c r="M44" s="19"/>
      <c r="O44" s="19"/>
      <c r="P44" s="19"/>
      <c r="V44" s="19"/>
      <c r="Y44" s="19"/>
      <c r="Z44" s="19"/>
    </row>
    <row r="45" spans="1:26">
      <c r="A45" s="61"/>
      <c r="B45" s="19"/>
      <c r="G45" s="19"/>
      <c r="M45" s="19"/>
      <c r="O45" s="19"/>
      <c r="P45" s="19"/>
      <c r="V45" s="19"/>
      <c r="Y45" s="19"/>
      <c r="Z45" s="19"/>
    </row>
    <row r="46" spans="1:26">
      <c r="A46" s="61"/>
      <c r="B46" s="19"/>
      <c r="G46" s="19"/>
      <c r="M46" s="19"/>
      <c r="O46" s="19"/>
      <c r="P46" s="19"/>
      <c r="V46" s="19"/>
      <c r="Y46" s="19"/>
      <c r="Z46" s="19"/>
    </row>
    <row r="47" spans="1:26">
      <c r="A47" s="61"/>
      <c r="B47" s="19"/>
      <c r="G47" s="19"/>
      <c r="M47" s="19"/>
      <c r="O47" s="19"/>
      <c r="P47" s="19"/>
      <c r="V47" s="19"/>
      <c r="Y47" s="19"/>
      <c r="Z47" s="19"/>
    </row>
    <row r="48" spans="1:26">
      <c r="A48" s="61"/>
      <c r="B48" s="19"/>
      <c r="G48" s="19"/>
      <c r="M48" s="19"/>
      <c r="O48" s="19"/>
      <c r="P48" s="19"/>
      <c r="V48" s="19"/>
      <c r="Y48" s="19"/>
      <c r="Z48" s="19"/>
    </row>
    <row r="49" spans="1:26">
      <c r="A49" s="61"/>
      <c r="B49" s="19"/>
      <c r="G49" s="19"/>
      <c r="M49" s="19"/>
      <c r="O49" s="19"/>
      <c r="P49" s="19"/>
      <c r="V49" s="19"/>
      <c r="Y49" s="19"/>
      <c r="Z49" s="19"/>
    </row>
    <row r="50" spans="1:26">
      <c r="A50" s="61"/>
      <c r="B50" s="19"/>
      <c r="G50" s="19"/>
      <c r="M50" s="19"/>
      <c r="O50" s="19"/>
      <c r="P50" s="19"/>
      <c r="V50" s="19"/>
      <c r="Y50" s="19"/>
      <c r="Z50" s="19"/>
    </row>
    <row r="51" spans="1:26">
      <c r="A51" s="61"/>
      <c r="B51" s="19"/>
      <c r="G51" s="19"/>
      <c r="M51" s="19"/>
      <c r="O51" s="19"/>
      <c r="P51" s="19"/>
      <c r="V51" s="19"/>
      <c r="Y51" s="19"/>
      <c r="Z51" s="19"/>
    </row>
    <row r="52" spans="1:26">
      <c r="A52" s="61"/>
      <c r="B52" s="19"/>
      <c r="G52" s="19"/>
      <c r="M52" s="19"/>
      <c r="O52" s="19"/>
      <c r="P52" s="19"/>
      <c r="V52" s="19"/>
      <c r="Y52" s="19"/>
      <c r="Z52" s="19"/>
    </row>
    <row r="53" spans="1:26">
      <c r="A53" s="61"/>
      <c r="B53" s="19"/>
      <c r="G53" s="19"/>
      <c r="M53" s="19"/>
      <c r="O53" s="19"/>
      <c r="P53" s="19"/>
      <c r="V53" s="19"/>
      <c r="Y53" s="19"/>
      <c r="Z53" s="19"/>
    </row>
    <row r="54" spans="1:26">
      <c r="A54" s="61"/>
      <c r="B54" s="19"/>
      <c r="G54" s="19"/>
      <c r="M54" s="19"/>
      <c r="O54" s="19"/>
      <c r="P54" s="19"/>
      <c r="V54" s="19"/>
      <c r="Y54" s="19"/>
      <c r="Z54" s="19"/>
    </row>
    <row r="55" spans="1:26">
      <c r="A55" s="61"/>
      <c r="B55" s="19"/>
      <c r="G55" s="19"/>
      <c r="M55" s="19"/>
      <c r="O55" s="19"/>
      <c r="P55" s="19"/>
      <c r="V55" s="19"/>
      <c r="Y55" s="19"/>
      <c r="Z55" s="19"/>
    </row>
    <row r="56" spans="1:26">
      <c r="A56" s="61"/>
      <c r="B56" s="19"/>
      <c r="G56" s="19"/>
      <c r="M56" s="19"/>
      <c r="O56" s="19"/>
      <c r="P56" s="19"/>
      <c r="V56" s="19"/>
      <c r="Y56" s="19"/>
      <c r="Z56" s="19"/>
    </row>
    <row r="57" spans="1:26">
      <c r="A57" s="61"/>
      <c r="B57" s="19"/>
      <c r="G57" s="19"/>
      <c r="M57" s="19"/>
      <c r="O57" s="19"/>
      <c r="P57" s="19"/>
      <c r="V57" s="19"/>
      <c r="Y57" s="19"/>
      <c r="Z57" s="19"/>
    </row>
    <row r="58" spans="1:26">
      <c r="A58" s="61"/>
      <c r="B58" s="19"/>
      <c r="G58" s="19"/>
      <c r="M58" s="19"/>
      <c r="O58" s="19"/>
      <c r="P58" s="19"/>
      <c r="V58" s="19"/>
      <c r="Y58" s="19"/>
      <c r="Z58" s="19"/>
    </row>
    <row r="59" spans="1:26">
      <c r="A59" s="61"/>
      <c r="B59" s="19"/>
      <c r="G59" s="19"/>
      <c r="M59" s="19"/>
      <c r="O59" s="19"/>
      <c r="P59" s="19"/>
      <c r="V59" s="19"/>
      <c r="Y59" s="19"/>
      <c r="Z59" s="19"/>
    </row>
    <row r="60" spans="1:26">
      <c r="A60" s="61"/>
      <c r="B60" s="19"/>
      <c r="G60" s="19"/>
      <c r="M60" s="19"/>
      <c r="O60" s="19"/>
      <c r="P60" s="19"/>
      <c r="V60" s="19"/>
      <c r="Y60" s="19"/>
      <c r="Z60" s="19"/>
    </row>
    <row r="61" spans="1:26">
      <c r="A61" s="61"/>
      <c r="B61" s="19"/>
      <c r="G61" s="19"/>
      <c r="M61" s="19"/>
      <c r="O61" s="19"/>
      <c r="P61" s="19"/>
      <c r="V61" s="19"/>
      <c r="Y61" s="19"/>
      <c r="Z61" s="19"/>
    </row>
    <row r="62" spans="1:26">
      <c r="A62" s="61"/>
      <c r="B62" s="19"/>
      <c r="G62" s="19"/>
      <c r="M62" s="19"/>
      <c r="O62" s="19"/>
      <c r="P62" s="19"/>
      <c r="V62" s="19"/>
      <c r="Y62" s="19"/>
      <c r="Z62" s="19"/>
    </row>
    <row r="63" spans="1:26">
      <c r="A63" s="61"/>
      <c r="B63" s="19"/>
      <c r="G63" s="19"/>
      <c r="M63" s="19"/>
      <c r="O63" s="19"/>
      <c r="P63" s="19"/>
      <c r="V63" s="19"/>
      <c r="Y63" s="19"/>
      <c r="Z63" s="19"/>
    </row>
    <row r="64" spans="1:26">
      <c r="A64" s="61"/>
      <c r="B64" s="19"/>
      <c r="G64" s="19"/>
      <c r="M64" s="19"/>
      <c r="O64" s="19"/>
      <c r="P64" s="19"/>
      <c r="V64" s="19"/>
      <c r="Y64" s="19"/>
      <c r="Z64" s="19"/>
    </row>
    <row r="65" spans="1:26">
      <c r="A65" s="61"/>
      <c r="B65" s="19"/>
      <c r="G65" s="19"/>
      <c r="M65" s="19"/>
      <c r="O65" s="19"/>
      <c r="P65" s="19"/>
      <c r="V65" s="19"/>
      <c r="Y65" s="19"/>
      <c r="Z65" s="19"/>
    </row>
    <row r="66" spans="1:26">
      <c r="A66" s="61"/>
      <c r="B66" s="19"/>
      <c r="G66" s="19"/>
      <c r="M66" s="19"/>
      <c r="O66" s="19"/>
      <c r="P66" s="19"/>
      <c r="V66" s="19"/>
      <c r="Y66" s="19"/>
      <c r="Z66" s="19"/>
    </row>
    <row r="67" spans="1:26">
      <c r="A67" s="61"/>
      <c r="B67" s="19"/>
      <c r="G67" s="19"/>
      <c r="M67" s="19"/>
      <c r="O67" s="19"/>
      <c r="P67" s="19"/>
      <c r="V67" s="19"/>
      <c r="Y67" s="19"/>
      <c r="Z67" s="19"/>
    </row>
    <row r="68" spans="1:26">
      <c r="A68" s="61"/>
      <c r="B68" s="19"/>
      <c r="G68" s="19"/>
      <c r="M68" s="19"/>
      <c r="O68" s="19"/>
      <c r="P68" s="19"/>
      <c r="V68" s="19"/>
      <c r="Y68" s="19"/>
      <c r="Z68" s="19"/>
    </row>
    <row r="69" spans="1:26">
      <c r="A69" s="61"/>
      <c r="B69" s="19"/>
      <c r="G69" s="19"/>
      <c r="M69" s="19"/>
      <c r="O69" s="19"/>
      <c r="P69" s="19"/>
      <c r="V69" s="19"/>
      <c r="Y69" s="19"/>
      <c r="Z69" s="19"/>
    </row>
    <row r="70" spans="1:26">
      <c r="A70" s="61"/>
      <c r="B70" s="19"/>
      <c r="G70" s="19"/>
      <c r="M70" s="19"/>
      <c r="O70" s="19"/>
      <c r="P70" s="19"/>
      <c r="V70" s="19"/>
      <c r="Y70" s="19"/>
      <c r="Z70" s="19"/>
    </row>
    <row r="71" spans="1:26">
      <c r="A71" s="61"/>
      <c r="B71" s="19"/>
      <c r="G71" s="19"/>
      <c r="M71" s="19"/>
      <c r="O71" s="19"/>
      <c r="P71" s="19"/>
      <c r="V71" s="19"/>
      <c r="Y71" s="19"/>
      <c r="Z71" s="19"/>
    </row>
    <row r="72" spans="1:26">
      <c r="A72" s="61"/>
      <c r="B72" s="19"/>
      <c r="G72" s="19"/>
      <c r="M72" s="19"/>
      <c r="O72" s="19"/>
      <c r="P72" s="19"/>
      <c r="V72" s="19"/>
      <c r="Y72" s="19"/>
      <c r="Z72" s="19"/>
    </row>
    <row r="73" spans="1:26">
      <c r="A73" s="61"/>
      <c r="B73" s="19"/>
      <c r="G73" s="19"/>
      <c r="M73" s="19"/>
      <c r="O73" s="19"/>
      <c r="P73" s="19"/>
      <c r="V73" s="19"/>
      <c r="Y73" s="19"/>
      <c r="Z73" s="19"/>
    </row>
    <row r="74" spans="1:26">
      <c r="A74" s="61"/>
      <c r="B74" s="19"/>
      <c r="G74" s="19"/>
      <c r="M74" s="19"/>
      <c r="O74" s="19"/>
      <c r="P74" s="19"/>
      <c r="V74" s="19"/>
      <c r="Y74" s="19"/>
      <c r="Z74" s="19"/>
    </row>
    <row r="75" spans="1:26">
      <c r="A75" s="61"/>
      <c r="B75" s="19"/>
      <c r="G75" s="19"/>
      <c r="M75" s="19"/>
      <c r="O75" s="19"/>
      <c r="P75" s="19"/>
      <c r="V75" s="19"/>
      <c r="Y75" s="19"/>
      <c r="Z75" s="19"/>
    </row>
    <row r="76" spans="1:26">
      <c r="A76" s="61"/>
      <c r="B76" s="19"/>
      <c r="G76" s="19"/>
      <c r="M76" s="19"/>
      <c r="O76" s="19"/>
      <c r="P76" s="19"/>
      <c r="V76" s="19"/>
      <c r="Y76" s="19"/>
      <c r="Z76" s="19"/>
    </row>
    <row r="77" spans="1:26">
      <c r="A77" s="61"/>
      <c r="B77" s="19"/>
      <c r="G77" s="19"/>
      <c r="M77" s="19"/>
      <c r="O77" s="19"/>
      <c r="P77" s="19"/>
      <c r="V77" s="19"/>
      <c r="Y77" s="19"/>
      <c r="Z77" s="19"/>
    </row>
    <row r="78" spans="1:26">
      <c r="A78" s="61"/>
      <c r="B78" s="19"/>
      <c r="G78" s="19"/>
      <c r="M78" s="19"/>
      <c r="O78" s="19"/>
      <c r="P78" s="19"/>
      <c r="V78" s="19"/>
      <c r="Y78" s="19"/>
      <c r="Z78" s="19"/>
    </row>
    <row r="79" spans="1:26">
      <c r="A79" s="61"/>
      <c r="B79" s="19"/>
      <c r="G79" s="19"/>
      <c r="M79" s="19"/>
      <c r="O79" s="19"/>
      <c r="P79" s="19"/>
      <c r="V79" s="19"/>
      <c r="Y79" s="19"/>
      <c r="Z79" s="19"/>
    </row>
    <row r="80" spans="1:26">
      <c r="A80" s="61"/>
      <c r="B80" s="19"/>
      <c r="G80" s="19"/>
      <c r="M80" s="19"/>
      <c r="O80" s="19"/>
      <c r="P80" s="19"/>
      <c r="V80" s="19"/>
      <c r="Y80" s="19"/>
      <c r="Z80" s="19"/>
    </row>
    <row r="81" spans="1:26">
      <c r="A81" s="61"/>
      <c r="B81" s="19"/>
      <c r="G81" s="19"/>
      <c r="M81" s="19"/>
      <c r="O81" s="19"/>
      <c r="P81" s="19"/>
      <c r="V81" s="19"/>
      <c r="Y81" s="19"/>
      <c r="Z81" s="19"/>
    </row>
    <row r="82" spans="1:26">
      <c r="A82" s="61"/>
      <c r="B82" s="19"/>
      <c r="G82" s="19"/>
      <c r="M82" s="19"/>
      <c r="O82" s="19"/>
      <c r="P82" s="19"/>
      <c r="V82" s="19"/>
      <c r="Y82" s="19"/>
      <c r="Z82" s="19"/>
    </row>
    <row r="83" spans="1:26">
      <c r="A83" s="61"/>
      <c r="B83" s="19"/>
      <c r="G83" s="19"/>
      <c r="M83" s="19"/>
      <c r="O83" s="19"/>
      <c r="P83" s="19"/>
      <c r="V83" s="19"/>
      <c r="Y83" s="19"/>
      <c r="Z83" s="19"/>
    </row>
    <row r="84" spans="1:26">
      <c r="A84" s="61"/>
      <c r="B84" s="19"/>
      <c r="G84" s="19"/>
      <c r="M84" s="19"/>
      <c r="O84" s="19"/>
      <c r="P84" s="19"/>
      <c r="V84" s="19"/>
      <c r="Y84" s="19"/>
      <c r="Z84" s="19"/>
    </row>
    <row r="85" spans="1:26">
      <c r="A85" s="61"/>
      <c r="B85" s="19"/>
      <c r="G85" s="19"/>
      <c r="M85" s="19"/>
      <c r="O85" s="19"/>
      <c r="P85" s="19"/>
      <c r="V85" s="19"/>
      <c r="Y85" s="19"/>
      <c r="Z85" s="19"/>
    </row>
    <row r="86" spans="1:26">
      <c r="A86" s="61"/>
      <c r="B86" s="19"/>
      <c r="G86" s="19"/>
      <c r="M86" s="19"/>
      <c r="O86" s="19"/>
      <c r="P86" s="19"/>
      <c r="V86" s="19"/>
      <c r="Y86" s="19"/>
      <c r="Z86" s="19"/>
    </row>
    <row r="87" spans="1:26">
      <c r="A87" s="61"/>
      <c r="B87" s="19"/>
      <c r="G87" s="19"/>
      <c r="M87" s="19"/>
      <c r="O87" s="19"/>
      <c r="P87" s="19"/>
      <c r="V87" s="19"/>
      <c r="Y87" s="19"/>
      <c r="Z87" s="19"/>
    </row>
    <row r="88" spans="1:26">
      <c r="A88" s="61"/>
      <c r="B88" s="19"/>
      <c r="G88" s="19"/>
      <c r="M88" s="19"/>
      <c r="O88" s="19"/>
      <c r="P88" s="19"/>
      <c r="V88" s="19"/>
      <c r="Y88" s="19"/>
      <c r="Z88" s="19"/>
    </row>
    <row r="89" spans="1:26">
      <c r="A89" s="61"/>
      <c r="B89" s="19"/>
      <c r="G89" s="19"/>
      <c r="M89" s="19"/>
      <c r="O89" s="19"/>
      <c r="P89" s="19"/>
      <c r="V89" s="19"/>
      <c r="Y89" s="19"/>
      <c r="Z89" s="19"/>
    </row>
    <row r="90" spans="1:26">
      <c r="A90" s="61"/>
      <c r="B90" s="19"/>
      <c r="G90" s="19"/>
      <c r="M90" s="19"/>
      <c r="O90" s="19"/>
      <c r="P90" s="19"/>
      <c r="V90" s="19"/>
      <c r="Y90" s="19"/>
      <c r="Z90" s="19"/>
    </row>
    <row r="91" spans="1:26">
      <c r="A91" s="61"/>
      <c r="B91" s="19"/>
      <c r="G91" s="19"/>
      <c r="M91" s="19"/>
      <c r="O91" s="19"/>
      <c r="P91" s="19"/>
      <c r="V91" s="19"/>
      <c r="Y91" s="19"/>
      <c r="Z91" s="19"/>
    </row>
    <row r="92" spans="1:26">
      <c r="A92" s="61"/>
      <c r="B92" s="19"/>
      <c r="G92" s="19"/>
      <c r="M92" s="19"/>
      <c r="O92" s="19"/>
      <c r="P92" s="19"/>
      <c r="V92" s="19"/>
      <c r="Y92" s="19"/>
      <c r="Z92" s="19"/>
    </row>
    <row r="93" spans="1:26">
      <c r="A93" s="61"/>
      <c r="B93" s="19"/>
      <c r="G93" s="19"/>
      <c r="M93" s="19"/>
      <c r="O93" s="19"/>
      <c r="P93" s="19"/>
      <c r="V93" s="19"/>
      <c r="Y93" s="19"/>
      <c r="Z93" s="19"/>
    </row>
    <row r="94" spans="1:26">
      <c r="A94" s="61"/>
      <c r="B94" s="19"/>
      <c r="G94" s="19"/>
      <c r="M94" s="19"/>
      <c r="O94" s="19"/>
      <c r="P94" s="19"/>
      <c r="V94" s="19"/>
      <c r="Y94" s="19"/>
      <c r="Z94" s="19"/>
    </row>
    <row r="95" spans="1:26">
      <c r="A95" s="61"/>
      <c r="B95" s="19"/>
      <c r="G95" s="19"/>
      <c r="M95" s="19"/>
      <c r="O95" s="19"/>
      <c r="P95" s="19"/>
      <c r="V95" s="19"/>
      <c r="Y95" s="19"/>
      <c r="Z95" s="19"/>
    </row>
    <row r="96" spans="1:26">
      <c r="A96" s="61"/>
      <c r="B96" s="19"/>
      <c r="G96" s="19"/>
      <c r="M96" s="19"/>
      <c r="O96" s="19"/>
      <c r="P96" s="19"/>
      <c r="V96" s="19"/>
      <c r="Y96" s="19"/>
      <c r="Z96" s="19"/>
    </row>
    <row r="97" spans="1:26">
      <c r="A97" s="61"/>
      <c r="B97" s="19"/>
      <c r="G97" s="19"/>
      <c r="M97" s="19"/>
      <c r="O97" s="19"/>
      <c r="P97" s="19"/>
      <c r="V97" s="19"/>
      <c r="Y97" s="19"/>
      <c r="Z97" s="19"/>
    </row>
  </sheetData>
  <mergeCells count="1">
    <mergeCell ref="F6:H6"/>
  </mergeCells>
  <phoneticPr fontId="0" type="noConversion"/>
  <dataValidations count="2">
    <dataValidation type="list" allowBlank="1" showInputMessage="1" showErrorMessage="1" sqref="E5">
      <formula1>"Provisional,Official,Final"</formula1>
    </dataValidation>
    <dataValidation allowBlank="1" showInputMessage="1" showErrorMessage="1" errorTitle="Invalid data" error="Specify hh:mm:ss or hh:mm" sqref="E3 E6:F6 I4"/>
  </dataValidations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/>
  <legacyDrawing r:id="rId2"/>
  <oleObjects>
    <oleObject progId="Word.Picture.8" shapeId="58369" r:id="rId3"/>
    <oleObject progId="Word.Picture.8" shapeId="58370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DI18"/>
  <sheetViews>
    <sheetView zoomScale="68" zoomScaleNormal="68" workbookViewId="0">
      <selection activeCell="P26" sqref="P26"/>
    </sheetView>
  </sheetViews>
  <sheetFormatPr defaultColWidth="11.42578125" defaultRowHeight="12.75"/>
  <cols>
    <col min="1" max="1" width="6.42578125" style="19" customWidth="1"/>
    <col min="2" max="2" width="22.5703125" style="20" bestFit="1" customWidth="1"/>
    <col min="3" max="3" width="41.5703125" style="19" bestFit="1" customWidth="1"/>
    <col min="4" max="4" width="9" style="19" bestFit="1" customWidth="1"/>
    <col min="5" max="5" width="18.5703125" style="19" bestFit="1" customWidth="1"/>
    <col min="6" max="6" width="10.5703125" style="120" customWidth="1"/>
    <col min="7" max="7" width="7.5703125" style="20" customWidth="1"/>
    <col min="8" max="8" width="9.28515625" style="19" customWidth="1"/>
    <col min="9" max="9" width="12.42578125" style="19" customWidth="1"/>
    <col min="10" max="10" width="9.5703125" style="19" customWidth="1"/>
    <col min="11" max="11" width="10.7109375" style="19" bestFit="1" customWidth="1"/>
    <col min="12" max="12" width="9" style="19" bestFit="1" customWidth="1"/>
    <col min="13" max="13" width="10.5703125" style="120" customWidth="1"/>
    <col min="14" max="14" width="8.85546875" style="19" customWidth="1"/>
    <col min="15" max="15" width="7.140625" style="19" bestFit="1" customWidth="1"/>
    <col min="16" max="16" width="6.7109375" style="19" customWidth="1"/>
    <col min="17" max="17" width="6.140625" style="93" customWidth="1"/>
    <col min="18" max="18" width="7.85546875" style="19" bestFit="1" customWidth="1"/>
    <col min="19" max="19" width="5.28515625" style="19" customWidth="1"/>
    <col min="20" max="20" width="7.85546875" style="19" bestFit="1" customWidth="1"/>
    <col min="21" max="21" width="6.7109375" style="19" customWidth="1"/>
    <col min="22" max="22" width="6.85546875" style="19" customWidth="1"/>
    <col min="23" max="23" width="5.5703125" style="94" bestFit="1" customWidth="1"/>
    <col min="24" max="24" width="6.28515625" style="93" customWidth="1"/>
    <col min="25" max="26" width="32.42578125" style="19" customWidth="1"/>
    <col min="27" max="27" width="32.42578125" style="120" customWidth="1"/>
    <col min="28" max="29" width="3.5703125" style="19" customWidth="1"/>
    <col min="30" max="30" width="7" style="20" bestFit="1" customWidth="1"/>
    <col min="31" max="31" width="6.7109375" style="19" bestFit="1" customWidth="1"/>
    <col min="32" max="32" width="6.7109375" style="19" customWidth="1"/>
    <col min="33" max="33" width="7" style="20" bestFit="1" customWidth="1"/>
    <col min="34" max="34" width="7.140625" style="20" bestFit="1" customWidth="1"/>
    <col min="35" max="35" width="7" style="19" bestFit="1" customWidth="1"/>
    <col min="36" max="36" width="5.140625" style="19" customWidth="1"/>
    <col min="37" max="37" width="8.140625" style="19" customWidth="1"/>
    <col min="38" max="38" width="5.140625" style="19" customWidth="1"/>
    <col min="39" max="43" width="5.5703125" style="19" customWidth="1"/>
    <col min="44" max="44" width="7.5703125" style="19" customWidth="1"/>
    <col min="45" max="45" width="6.140625" style="19" customWidth="1"/>
    <col min="46" max="46" width="4.42578125" style="19" customWidth="1"/>
    <col min="47" max="47" width="21.42578125" style="19" customWidth="1"/>
    <col min="48" max="49" width="5.140625" style="19" customWidth="1"/>
    <col min="50" max="50" width="7" style="19" bestFit="1" customWidth="1"/>
    <col min="51" max="51" width="7.140625" style="19" bestFit="1" customWidth="1"/>
    <col min="52" max="52" width="9.140625" style="19" customWidth="1"/>
    <col min="53" max="53" width="6.140625" style="19" bestFit="1" customWidth="1"/>
    <col min="54" max="54" width="7" style="19" bestFit="1" customWidth="1"/>
    <col min="55" max="55" width="5" style="19" bestFit="1" customWidth="1"/>
    <col min="56" max="56" width="6.140625" style="19" bestFit="1" customWidth="1"/>
    <col min="57" max="57" width="7" style="19" bestFit="1" customWidth="1"/>
    <col min="58" max="58" width="5" style="19" bestFit="1" customWidth="1"/>
    <col min="59" max="59" width="6.140625" style="19" bestFit="1" customWidth="1"/>
    <col min="60" max="60" width="7" style="19" bestFit="1" customWidth="1"/>
    <col min="61" max="61" width="5" style="19" bestFit="1" customWidth="1"/>
    <col min="62" max="62" width="6.140625" style="19" bestFit="1" customWidth="1"/>
    <col min="63" max="63" width="7" style="19" bestFit="1" customWidth="1"/>
    <col min="64" max="64" width="5" style="19" bestFit="1" customWidth="1"/>
    <col min="65" max="65" width="6.140625" style="19" bestFit="1" customWidth="1"/>
    <col min="66" max="66" width="7" style="19" bestFit="1" customWidth="1"/>
    <col min="67" max="67" width="6" style="19" bestFit="1" customWidth="1"/>
    <col min="68" max="68" width="6.140625" style="19" bestFit="1" customWidth="1"/>
    <col min="69" max="69" width="7" style="19" bestFit="1" customWidth="1"/>
    <col min="70" max="70" width="5" style="19" bestFit="1" customWidth="1"/>
    <col min="71" max="71" width="6.140625" style="19" bestFit="1" customWidth="1"/>
    <col min="72" max="72" width="7" style="19" bestFit="1" customWidth="1"/>
    <col min="73" max="73" width="5" style="19" bestFit="1" customWidth="1"/>
    <col min="74" max="74" width="6.140625" style="19" bestFit="1" customWidth="1"/>
    <col min="75" max="75" width="7" style="19" bestFit="1" customWidth="1"/>
    <col min="76" max="76" width="5" style="19" bestFit="1" customWidth="1"/>
    <col min="77" max="77" width="6.140625" style="19" bestFit="1" customWidth="1"/>
    <col min="78" max="78" width="7" style="19" bestFit="1" customWidth="1"/>
    <col min="79" max="79" width="5" style="19" bestFit="1" customWidth="1"/>
    <col min="80" max="80" width="6.140625" style="19" bestFit="1" customWidth="1"/>
    <col min="81" max="81" width="7" style="19" bestFit="1" customWidth="1"/>
    <col min="82" max="82" width="5" style="19" bestFit="1" customWidth="1"/>
    <col min="83" max="83" width="6.140625" style="19" bestFit="1" customWidth="1"/>
    <col min="84" max="84" width="7" style="19" bestFit="1" customWidth="1"/>
    <col min="85" max="85" width="5" style="19" bestFit="1" customWidth="1"/>
    <col min="86" max="86" width="6.140625" style="19" bestFit="1" customWidth="1"/>
    <col min="87" max="87" width="7" style="19" bestFit="1" customWidth="1"/>
    <col min="88" max="88" width="5" style="19" bestFit="1" customWidth="1"/>
    <col min="89" max="89" width="6.140625" style="19" bestFit="1" customWidth="1"/>
    <col min="90" max="90" width="7" style="19" bestFit="1" customWidth="1"/>
    <col min="91" max="91" width="5" style="19" bestFit="1" customWidth="1"/>
    <col min="92" max="92" width="6.140625" style="19" bestFit="1" customWidth="1"/>
    <col min="93" max="93" width="7" style="19" bestFit="1" customWidth="1"/>
    <col min="94" max="94" width="6" style="19" bestFit="1" customWidth="1"/>
    <col min="95" max="95" width="6.140625" style="19" bestFit="1" customWidth="1"/>
    <col min="96" max="96" width="7" style="19" bestFit="1" customWidth="1"/>
    <col min="97" max="97" width="6" style="19" bestFit="1" customWidth="1"/>
    <col min="98" max="98" width="6.140625" style="19" bestFit="1" customWidth="1"/>
    <col min="99" max="99" width="7" style="19" bestFit="1" customWidth="1"/>
    <col min="100" max="100" width="5" style="19" bestFit="1" customWidth="1"/>
    <col min="101" max="101" width="6.140625" style="19" bestFit="1" customWidth="1"/>
    <col min="102" max="102" width="7" style="19" bestFit="1" customWidth="1"/>
    <col min="103" max="103" width="6" style="19" bestFit="1" customWidth="1"/>
    <col min="104" max="104" width="6.140625" style="19" bestFit="1" customWidth="1"/>
    <col min="105" max="105" width="7" style="19" bestFit="1" customWidth="1"/>
    <col min="106" max="106" width="5" style="19" bestFit="1" customWidth="1"/>
    <col min="107" max="107" width="6.140625" style="19" bestFit="1" customWidth="1"/>
    <col min="108" max="108" width="7" style="19" bestFit="1" customWidth="1"/>
    <col min="109" max="109" width="5" style="19" bestFit="1" customWidth="1"/>
    <col min="110" max="110" width="6.140625" style="19" bestFit="1" customWidth="1"/>
    <col min="111" max="111" width="7" style="19" bestFit="1" customWidth="1"/>
    <col min="112" max="112" width="6" style="19" bestFit="1" customWidth="1"/>
    <col min="113" max="113" width="6.140625" style="19" bestFit="1" customWidth="1"/>
    <col min="114" max="114" width="7" style="19" bestFit="1" customWidth="1"/>
    <col min="115" max="16384" width="11.42578125" style="19"/>
  </cols>
  <sheetData>
    <row r="1" spans="1:113">
      <c r="G1" s="93" t="s">
        <v>46</v>
      </c>
      <c r="H1" s="93" t="s">
        <v>47</v>
      </c>
      <c r="I1" s="93" t="s">
        <v>48</v>
      </c>
      <c r="J1" s="93"/>
      <c r="M1" s="94"/>
      <c r="N1" s="93" t="s">
        <v>49</v>
      </c>
      <c r="O1" s="93" t="s">
        <v>50</v>
      </c>
      <c r="P1" s="93" t="s">
        <v>51</v>
      </c>
      <c r="R1" s="93" t="s">
        <v>52</v>
      </c>
      <c r="T1" s="93" t="s">
        <v>39</v>
      </c>
      <c r="X1" s="95"/>
      <c r="AI1" s="93"/>
      <c r="AK1" s="93"/>
      <c r="AP1" s="93"/>
      <c r="AV1" s="93"/>
    </row>
    <row r="2" spans="1:113">
      <c r="A2" s="19">
        <f>MATCH("Final",9:9,0)</f>
        <v>22</v>
      </c>
      <c r="G2" s="152">
        <f ca="1">MAX(OFFSET(G11,0,0,Npil,1))</f>
        <v>162</v>
      </c>
      <c r="H2" s="153">
        <v>1290</v>
      </c>
      <c r="I2" s="97">
        <f ca="1">MIN(OFFSET(I11,0,0,Npil,1))</f>
        <v>28.666666666666668</v>
      </c>
      <c r="J2"/>
      <c r="M2" s="132"/>
      <c r="N2" s="152">
        <f ca="1">MIN(OFFSET(M11,0,0,Npil,1))</f>
        <v>167</v>
      </c>
      <c r="O2" s="153">
        <v>2020</v>
      </c>
      <c r="P2" s="97">
        <f ca="1">MAX(OFFSET(O11,0,0,Npil,1))</f>
        <v>43.544910179640723</v>
      </c>
      <c r="Q2" s="6"/>
      <c r="R2" s="97">
        <f ca="1">MAX(OFFSET(Q11,0,0,Npil,1))</f>
        <v>6.9803921568627452</v>
      </c>
      <c r="T2" s="154">
        <f ca="1">MAX(OFFSET(S11,0,0,Npil,1))</f>
        <v>477</v>
      </c>
    </row>
    <row r="3" spans="1:113" ht="25.5">
      <c r="A3" s="49" t="s">
        <v>34</v>
      </c>
      <c r="B3" s="54"/>
      <c r="G3" s="91" t="s">
        <v>25</v>
      </c>
      <c r="H3" s="155"/>
      <c r="I3" s="52"/>
      <c r="J3" s="49"/>
      <c r="M3" s="156"/>
      <c r="N3" s="157"/>
      <c r="O3" s="155"/>
      <c r="P3" s="155"/>
      <c r="Q3" s="177"/>
      <c r="R3" s="158"/>
      <c r="S3" s="158"/>
      <c r="T3" s="101"/>
      <c r="U3" s="20"/>
      <c r="V3" s="50"/>
      <c r="X3" s="50"/>
      <c r="Y3" s="20"/>
      <c r="AR3" s="20"/>
    </row>
    <row r="4" spans="1:113" ht="15.75">
      <c r="A4" s="49" t="s">
        <v>53</v>
      </c>
      <c r="B4" s="54"/>
      <c r="G4" s="158"/>
      <c r="H4" s="155"/>
      <c r="I4" s="6"/>
      <c r="J4" s="102"/>
      <c r="M4" s="159"/>
      <c r="N4" s="110"/>
      <c r="O4" s="155"/>
      <c r="P4" s="18" t="s">
        <v>72</v>
      </c>
      <c r="Q4" s="177"/>
      <c r="R4" s="158"/>
      <c r="S4" s="158"/>
      <c r="T4" s="101"/>
      <c r="U4" s="20"/>
      <c r="V4" s="51"/>
      <c r="X4" s="51"/>
      <c r="Y4" s="20"/>
      <c r="AR4" s="20"/>
    </row>
    <row r="5" spans="1:113" ht="15.75">
      <c r="A5" s="49" t="s">
        <v>162</v>
      </c>
      <c r="B5" s="54"/>
      <c r="G5" s="155"/>
      <c r="H5" s="52" t="s">
        <v>16</v>
      </c>
      <c r="I5" s="49" t="s">
        <v>29</v>
      </c>
      <c r="J5" s="124"/>
      <c r="M5" s="20"/>
      <c r="N5" s="30"/>
      <c r="O5" s="30"/>
      <c r="P5" s="30"/>
      <c r="R5" s="21"/>
      <c r="S5" s="94"/>
      <c r="T5" s="21"/>
      <c r="U5" s="20"/>
      <c r="V5" s="21"/>
      <c r="Y5" s="20"/>
      <c r="AR5" s="20"/>
    </row>
    <row r="6" spans="1:113">
      <c r="A6" s="160"/>
      <c r="B6" s="54"/>
      <c r="G6" s="155"/>
      <c r="H6" s="18" t="s">
        <v>27</v>
      </c>
      <c r="I6" s="315">
        <f ca="1">NOW()</f>
        <v>41494.655080439814</v>
      </c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21"/>
      <c r="U6" s="20"/>
      <c r="V6" s="21"/>
      <c r="Y6" s="20"/>
    </row>
    <row r="7" spans="1:113">
      <c r="G7" s="155"/>
      <c r="H7" s="155"/>
      <c r="I7" s="155"/>
      <c r="J7" s="155"/>
      <c r="M7" s="161"/>
      <c r="N7" s="155"/>
      <c r="O7" s="155"/>
      <c r="P7" s="155"/>
      <c r="Q7" s="177"/>
      <c r="R7" s="155"/>
      <c r="S7" s="155"/>
      <c r="U7" s="20"/>
      <c r="Y7" s="20"/>
    </row>
    <row r="8" spans="1:113">
      <c r="F8" s="162" t="s">
        <v>54</v>
      </c>
      <c r="G8" s="163" t="s">
        <v>54</v>
      </c>
      <c r="H8" s="164"/>
      <c r="I8" s="164"/>
      <c r="J8" s="162"/>
      <c r="M8" s="162" t="s">
        <v>55</v>
      </c>
      <c r="N8" s="164" t="s">
        <v>55</v>
      </c>
      <c r="O8" s="165"/>
      <c r="P8" s="165"/>
      <c r="Q8" s="178"/>
      <c r="R8" s="166" t="s">
        <v>56</v>
      </c>
      <c r="S8" s="167"/>
      <c r="U8"/>
      <c r="V8"/>
      <c r="W8"/>
      <c r="X8"/>
      <c r="Y8"/>
      <c r="Z8" s="133"/>
      <c r="AB8" s="133"/>
      <c r="AC8" s="133"/>
      <c r="AD8" s="134"/>
      <c r="AE8" s="28"/>
      <c r="AF8" s="28"/>
    </row>
    <row r="9" spans="1:113" s="29" customFormat="1">
      <c r="A9" s="140" t="s">
        <v>6</v>
      </c>
      <c r="B9" s="87" t="s">
        <v>4</v>
      </c>
      <c r="C9" s="168" t="s">
        <v>7</v>
      </c>
      <c r="D9" s="197" t="s">
        <v>73</v>
      </c>
      <c r="E9" s="197" t="s">
        <v>74</v>
      </c>
      <c r="F9" s="169"/>
      <c r="G9" s="7" t="s">
        <v>57</v>
      </c>
      <c r="H9" s="15" t="s">
        <v>58</v>
      </c>
      <c r="I9" s="15" t="s">
        <v>59</v>
      </c>
      <c r="J9" s="7" t="s">
        <v>60</v>
      </c>
      <c r="K9" s="197" t="s">
        <v>154</v>
      </c>
      <c r="L9" s="169"/>
      <c r="M9" s="7" t="s">
        <v>61</v>
      </c>
      <c r="N9" s="15" t="s">
        <v>58</v>
      </c>
      <c r="O9" s="15" t="s">
        <v>62</v>
      </c>
      <c r="P9" s="135" t="s">
        <v>63</v>
      </c>
      <c r="Q9" s="7" t="s">
        <v>64</v>
      </c>
      <c r="R9" s="135" t="s">
        <v>65</v>
      </c>
      <c r="S9" s="135" t="s">
        <v>40</v>
      </c>
      <c r="T9" s="107" t="s">
        <v>37</v>
      </c>
      <c r="U9" s="84" t="s">
        <v>66</v>
      </c>
      <c r="V9" s="243" t="s">
        <v>0</v>
      </c>
      <c r="W9" s="107" t="s">
        <v>1</v>
      </c>
      <c r="X9" s="170" t="s">
        <v>32</v>
      </c>
      <c r="Y9" s="23"/>
      <c r="Z9" s="9"/>
      <c r="AA9" s="23"/>
      <c r="AB9" s="23"/>
      <c r="AC9" s="23"/>
      <c r="AD9" s="23"/>
      <c r="AE9" s="23"/>
      <c r="AF9" s="23"/>
      <c r="AG9" s="23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22"/>
      <c r="AU9" s="9"/>
      <c r="AV9" s="9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</row>
    <row r="10" spans="1:113">
      <c r="A10" s="24"/>
      <c r="B10" s="24"/>
      <c r="C10" s="24"/>
      <c r="D10" s="24"/>
      <c r="E10" s="24"/>
      <c r="F10" s="24"/>
      <c r="G10" s="110"/>
      <c r="H10" s="110"/>
      <c r="I10" s="110"/>
      <c r="J10" s="110"/>
      <c r="K10" s="24"/>
      <c r="L10" s="24"/>
      <c r="M10" s="110"/>
      <c r="N10" s="110"/>
      <c r="O10" s="110"/>
      <c r="P10" s="179"/>
      <c r="Q10" s="110"/>
      <c r="R10" s="110"/>
      <c r="S10" s="110"/>
      <c r="T10" s="110"/>
      <c r="U10" s="110"/>
      <c r="V10"/>
      <c r="W10" s="111"/>
      <c r="X10" s="112"/>
      <c r="Y10" s="24"/>
      <c r="Z10" s="120"/>
      <c r="AA10" s="24"/>
      <c r="AB10" s="24"/>
      <c r="AC10" s="20"/>
      <c r="AD10" s="24"/>
      <c r="AE10" s="24"/>
      <c r="AF10" s="24"/>
      <c r="AG10" s="24"/>
      <c r="AH10" s="24"/>
      <c r="AL10" s="24"/>
      <c r="AM10" s="24"/>
      <c r="AN10" s="24"/>
      <c r="AO10" s="24"/>
      <c r="AP10" s="24"/>
      <c r="AQ10" s="24"/>
      <c r="AS10" s="25"/>
      <c r="AT10" s="26"/>
      <c r="AU10" s="24"/>
      <c r="AV10" s="24"/>
    </row>
    <row r="11" spans="1:113" s="29" customFormat="1">
      <c r="A11" s="245">
        <v>301</v>
      </c>
      <c r="B11" s="212" t="str">
        <f>IF(ISBLANK(A11),"",VLOOKUP(A11,piloci!B1:C17,2,0))</f>
        <v>POLSKA</v>
      </c>
      <c r="C11" s="248" t="str">
        <f>IF(ISBLANK(A11),"",VLOOKUP(A11,piloci!B9:D25,3,0))</f>
        <v>BÓGDAŁ DARIUSZ / GĘBAŁA BARBARA</v>
      </c>
      <c r="D11" s="198">
        <v>0.25359953703703703</v>
      </c>
      <c r="E11" s="198">
        <v>0.25498842592592591</v>
      </c>
      <c r="F11" s="171">
        <f t="shared" ref="F11:F12" si="0">IF(AND(ISNUMBER(D11),ISNUMBER(E11)),E11-D11,"")</f>
        <v>1.388888888888884E-3</v>
      </c>
      <c r="G11" s="172">
        <f t="shared" ref="G11:G12" si="1">IF(ISNUMBER(F11),ROUND(F11*24*3600,1),"")</f>
        <v>120</v>
      </c>
      <c r="H11" s="173">
        <v>0</v>
      </c>
      <c r="I11" s="174">
        <f t="shared" ref="I11:I12" si="2">IF(ISBLANK(F11),"-",IF(OR(G11="-",H11&gt;1),"-",H$2/G11*3.6))</f>
        <v>38.700000000000003</v>
      </c>
      <c r="J11" s="176">
        <f t="shared" ref="J11:J12" ca="1" si="3">IF(ISBLANK(F11),"-",IF(I11&lt;&gt;"-",ROUND((I$2/I11*125)*(1),0),0))</f>
        <v>93</v>
      </c>
      <c r="K11" s="198">
        <v>0.25737268518518519</v>
      </c>
      <c r="L11" s="171">
        <f t="shared" ref="L11:L12" si="4">IF(AND(ISNUMBER(E11),ISNUMBER(K11)),K11-E11,"")</f>
        <v>2.3842592592592804E-3</v>
      </c>
      <c r="M11" s="172">
        <f t="shared" ref="M11:M12" si="5">IF(ISNUMBER(L11),ROUND(L11*24*3600,1),"")</f>
        <v>206</v>
      </c>
      <c r="N11" s="173">
        <v>0</v>
      </c>
      <c r="O11" s="174">
        <f t="shared" ref="O11:O12" si="6">IF(ISBLANK(L11),"-",IF(OR(M11="-",N11&gt;1),"-",O$2/M11*3.6))</f>
        <v>35.300970873786412</v>
      </c>
      <c r="P11" s="176">
        <f t="shared" ref="P11:P12" ca="1" si="7">IF(ISBLANK(L11),0,IF(O11&lt;&gt;"-",ROUND((O11/P$2*125)*(1-N11*0.5),0),0))</f>
        <v>101</v>
      </c>
      <c r="Q11" s="174">
        <f t="shared" ref="Q11:Q12" si="8">IF(AND(I11&lt;&gt;"-",O11&lt;&gt;"-"),MAX(O11-I11,0),"-")</f>
        <v>0</v>
      </c>
      <c r="R11" s="145">
        <f t="shared" ref="R11:R12" ca="1" si="9">IF(ISNUMBER(Q11),ROUND(Q11/R$2*250,0),0)</f>
        <v>0</v>
      </c>
      <c r="S11" s="4">
        <f t="shared" ref="S11:S12" ca="1" si="10">P11+J11+R11</f>
        <v>194</v>
      </c>
      <c r="T11" s="175">
        <f t="shared" ref="T11:T12" ca="1" si="11">ROUND(500*S11/T$2,0)</f>
        <v>203</v>
      </c>
      <c r="U11" s="137"/>
      <c r="V11" s="138">
        <f ca="1">ROUND(IF(ISBLANK(B11),"",T11-(T11*U11)),0)</f>
        <v>203</v>
      </c>
      <c r="W11" s="139">
        <f t="shared" ref="W11:W12" ca="1" si="12">RANK(V11,OFFSET(V$11,0,0,Npil,1),0)</f>
        <v>2</v>
      </c>
      <c r="X11" s="5"/>
      <c r="Z11" s="113"/>
      <c r="AC11" s="68"/>
      <c r="AD11" s="69"/>
      <c r="AE11" s="71"/>
      <c r="AF11" s="70"/>
      <c r="AG11" s="72"/>
      <c r="AI11" s="113"/>
      <c r="AJ11" s="117"/>
      <c r="AK11" s="113"/>
      <c r="AQ11" s="118"/>
      <c r="AR11" s="73"/>
      <c r="AS11" s="119"/>
      <c r="AT11" s="74"/>
      <c r="AV11" s="113"/>
      <c r="AW11" s="72"/>
      <c r="AX11" s="72"/>
      <c r="AZ11" s="75"/>
      <c r="BA11" s="75"/>
      <c r="BC11" s="75"/>
      <c r="BD11" s="75"/>
      <c r="BF11" s="75"/>
      <c r="BG11" s="75"/>
      <c r="BI11" s="75"/>
      <c r="BJ11" s="75"/>
      <c r="BL11" s="75"/>
      <c r="BM11" s="75"/>
      <c r="BO11" s="75"/>
      <c r="BP11" s="75"/>
      <c r="BR11" s="75"/>
      <c r="BS11" s="75"/>
      <c r="BU11" s="75"/>
      <c r="BV11" s="75"/>
      <c r="BX11" s="75"/>
      <c r="BY11" s="75"/>
      <c r="CA11" s="75"/>
      <c r="CB11" s="75"/>
      <c r="CD11" s="75"/>
      <c r="CE11" s="75"/>
      <c r="CG11" s="75"/>
      <c r="CH11" s="75"/>
      <c r="CJ11" s="75"/>
      <c r="CK11" s="75"/>
      <c r="CM11" s="75"/>
      <c r="CN11" s="75"/>
      <c r="CP11" s="75"/>
      <c r="CQ11" s="75"/>
      <c r="CS11" s="75"/>
      <c r="CT11" s="75"/>
      <c r="CV11" s="75"/>
      <c r="CW11" s="75"/>
      <c r="CY11" s="75"/>
      <c r="CZ11" s="75"/>
      <c r="DB11" s="75"/>
      <c r="DC11" s="75"/>
      <c r="DE11" s="75"/>
      <c r="DF11" s="75"/>
      <c r="DH11" s="75"/>
      <c r="DI11" s="75"/>
    </row>
    <row r="12" spans="1:113" s="29" customFormat="1">
      <c r="A12" s="245">
        <v>302</v>
      </c>
      <c r="B12" s="212" t="str">
        <f>IF(ISBLANK(A12),"",VLOOKUP(A12,piloci!B2:C18,2,0))</f>
        <v>POLSKA</v>
      </c>
      <c r="C12" s="248" t="str">
        <f>IF(ISBLANK(A12),"",VLOOKUP(A12,piloci!B10:D26,3,0))</f>
        <v>BARCZYŃSKI MAREK/BARA VIOLETTA</v>
      </c>
      <c r="D12" s="198">
        <v>0.25331018518518517</v>
      </c>
      <c r="E12" s="198">
        <v>0.25460648148148152</v>
      </c>
      <c r="F12" s="171">
        <f t="shared" si="0"/>
        <v>1.2962962962963509E-3</v>
      </c>
      <c r="G12" s="172">
        <f t="shared" si="1"/>
        <v>112</v>
      </c>
      <c r="H12" s="173">
        <v>0</v>
      </c>
      <c r="I12" s="174">
        <f t="shared" si="2"/>
        <v>41.464285714285715</v>
      </c>
      <c r="J12" s="176">
        <f t="shared" ca="1" si="3"/>
        <v>86</v>
      </c>
      <c r="K12" s="198">
        <v>0.25703703703703701</v>
      </c>
      <c r="L12" s="171">
        <f t="shared" si="4"/>
        <v>2.4305555555554914E-3</v>
      </c>
      <c r="M12" s="172">
        <f t="shared" si="5"/>
        <v>210</v>
      </c>
      <c r="N12" s="173">
        <v>0</v>
      </c>
      <c r="O12" s="174">
        <f t="shared" si="6"/>
        <v>34.628571428571426</v>
      </c>
      <c r="P12" s="176">
        <f t="shared" ca="1" si="7"/>
        <v>99</v>
      </c>
      <c r="Q12" s="174">
        <f t="shared" si="8"/>
        <v>0</v>
      </c>
      <c r="R12" s="145">
        <f t="shared" ca="1" si="9"/>
        <v>0</v>
      </c>
      <c r="S12" s="4">
        <f t="shared" ca="1" si="10"/>
        <v>185</v>
      </c>
      <c r="T12" s="175">
        <f t="shared" ca="1" si="11"/>
        <v>194</v>
      </c>
      <c r="U12" s="137">
        <v>0.1</v>
      </c>
      <c r="V12" s="138">
        <f ca="1">ROUND(IF(ISBLANK(B12),"",T12-(T12*U12)),0)</f>
        <v>175</v>
      </c>
      <c r="W12" s="139">
        <f t="shared" ca="1" si="12"/>
        <v>4</v>
      </c>
      <c r="X12" s="5"/>
      <c r="Y12" s="29" t="s">
        <v>165</v>
      </c>
      <c r="Z12" s="113"/>
      <c r="AC12" s="68"/>
      <c r="AF12" s="68"/>
      <c r="AG12" s="68"/>
    </row>
    <row r="13" spans="1:113" s="29" customFormat="1">
      <c r="A13" s="245">
        <v>303</v>
      </c>
      <c r="B13" s="212" t="str">
        <f>IF(ISBLANK(A13),"",VLOOKUP(A13,piloci!B3:C19,2,0))</f>
        <v>POLSKA</v>
      </c>
      <c r="C13" s="248" t="str">
        <f>IF(ISBLANK(A13),"",VLOOKUP(A13,piloci!B11:D27,3,0))</f>
        <v>KRUPA PIOTR / KRUPA AGNIESZKA</v>
      </c>
      <c r="D13" s="198">
        <v>0.2417013888888889</v>
      </c>
      <c r="E13" s="198">
        <v>0.24357638888888888</v>
      </c>
      <c r="F13" s="171">
        <f t="shared" ref="F13:F16" si="13">IF(AND(ISNUMBER(D13),ISNUMBER(E13)),E13-D13,"")</f>
        <v>1.8749999999999878E-3</v>
      </c>
      <c r="G13" s="172">
        <f t="shared" ref="G13:G16" si="14">IF(ISNUMBER(F13),ROUND(F13*24*3600,1),"")</f>
        <v>162</v>
      </c>
      <c r="H13" s="173">
        <v>0</v>
      </c>
      <c r="I13" s="174">
        <f t="shared" ref="I13:I16" si="15">IF(ISBLANK(F13),"-",IF(OR(G13="-",H13&gt;1),"-",H$2/G13*3.6))</f>
        <v>28.666666666666668</v>
      </c>
      <c r="J13" s="176">
        <f t="shared" ref="J13:J16" ca="1" si="16">IF(ISBLANK(F13),"-",IF(I13&lt;&gt;"-",ROUND((I$2/I13*125)*(1),0),0))</f>
        <v>125</v>
      </c>
      <c r="K13" s="198">
        <v>0.2459375</v>
      </c>
      <c r="L13" s="171">
        <f>IF(AND(ISNUMBER(E13),ISNUMBER(K13)),K13-E13,"")</f>
        <v>2.3611111111111194E-3</v>
      </c>
      <c r="M13" s="172">
        <f t="shared" ref="M13:M16" si="17">IF(ISNUMBER(L13),ROUND(L13*24*3600,1),"")</f>
        <v>204</v>
      </c>
      <c r="N13" s="173">
        <v>0</v>
      </c>
      <c r="O13" s="174">
        <f>IF(ISBLANK(L13),"-",IF(OR(M13="-",N13&gt;1),"-",O$2/M13*3.6))</f>
        <v>35.647058823529413</v>
      </c>
      <c r="P13" s="176">
        <f t="shared" ref="P13:P15" ca="1" si="18">IF(ISBLANK(L13),0,IF(O13&lt;&gt;"-",ROUND((O13/P$2*125)*(1-N13*0.5),0),0))</f>
        <v>102</v>
      </c>
      <c r="Q13" s="174">
        <f t="shared" ref="Q13:Q16" si="19">IF(AND(I13&lt;&gt;"-",O13&lt;&gt;"-"),MAX(O13-I13,0),"-")</f>
        <v>6.9803921568627452</v>
      </c>
      <c r="R13" s="145">
        <f t="shared" ref="R13:R16" ca="1" si="20">IF(ISNUMBER(Q13),ROUND(Q13/R$2*250,0),0)</f>
        <v>250</v>
      </c>
      <c r="S13" s="4">
        <f t="shared" ref="S13:S16" ca="1" si="21">P13+J13+R13</f>
        <v>477</v>
      </c>
      <c r="T13" s="175">
        <f t="shared" ref="T13:T16" ca="1" si="22">ROUND(500*S13/T$2,0)</f>
        <v>500</v>
      </c>
      <c r="U13" s="137">
        <v>1</v>
      </c>
      <c r="V13" s="138">
        <f t="shared" ref="V13:V17" ca="1" si="23">ROUND(IF(ISBLANK(B13),"",T13-(T13*U13)),0)</f>
        <v>0</v>
      </c>
      <c r="W13" s="139">
        <f t="shared" ref="W13:W16" ca="1" si="24">RANK(V13,OFFSET(V$11,0,0,Npil,1),0)</f>
        <v>5</v>
      </c>
      <c r="X13" s="5"/>
      <c r="Y13" s="29" t="s">
        <v>155</v>
      </c>
      <c r="Z13" s="113"/>
      <c r="AC13" s="68"/>
      <c r="AF13" s="68"/>
      <c r="AG13" s="68"/>
    </row>
    <row r="14" spans="1:113" s="29" customFormat="1">
      <c r="A14" s="245">
        <v>304</v>
      </c>
      <c r="B14" s="212" t="str">
        <f>IF(ISBLANK(A14),"",VLOOKUP(A14,piloci!B4:C20,2,0))</f>
        <v>POLSKA</v>
      </c>
      <c r="C14" s="248" t="str">
        <f>IF(ISBLANK(A14),"",VLOOKUP(A14,piloci!B12:D28,3,0))</f>
        <v xml:space="preserve">BALCERZEWSKI  JAROSŁAW  / KŁOSS MAGDALENA </v>
      </c>
      <c r="D14" s="198">
        <v>0.24099537037037036</v>
      </c>
      <c r="E14" s="198">
        <v>0.24259259259259258</v>
      </c>
      <c r="F14" s="171">
        <f t="shared" si="13"/>
        <v>1.5972222222222221E-3</v>
      </c>
      <c r="G14" s="172">
        <f t="shared" si="14"/>
        <v>138</v>
      </c>
      <c r="H14" s="173">
        <v>0</v>
      </c>
      <c r="I14" s="174">
        <f t="shared" si="15"/>
        <v>33.652173913043477</v>
      </c>
      <c r="J14" s="176">
        <f t="shared" ca="1" si="16"/>
        <v>106</v>
      </c>
      <c r="K14" s="198">
        <v>0.24504629629629629</v>
      </c>
      <c r="L14" s="171">
        <f t="shared" ref="L14:L16" si="25">IF(AND(ISNUMBER(E14),ISNUMBER(K14)),K14-E14,"")</f>
        <v>2.4537037037037079E-3</v>
      </c>
      <c r="M14" s="172">
        <f t="shared" si="17"/>
        <v>212</v>
      </c>
      <c r="N14" s="173">
        <v>0</v>
      </c>
      <c r="O14" s="174">
        <f>IF(ISBLANK(L14),"-",IF(OR(M14="-",N14&gt;1),"-",O$2/M14*3.6))</f>
        <v>34.301886792452834</v>
      </c>
      <c r="P14" s="176">
        <f t="shared" ca="1" si="18"/>
        <v>98</v>
      </c>
      <c r="Q14" s="174">
        <f t="shared" si="19"/>
        <v>0.64971287940935696</v>
      </c>
      <c r="R14" s="145">
        <f t="shared" ca="1" si="20"/>
        <v>23</v>
      </c>
      <c r="S14" s="4">
        <f t="shared" ca="1" si="21"/>
        <v>227</v>
      </c>
      <c r="T14" s="175">
        <f t="shared" ca="1" si="22"/>
        <v>238</v>
      </c>
      <c r="U14" s="137"/>
      <c r="V14" s="138">
        <f t="shared" ca="1" si="23"/>
        <v>238</v>
      </c>
      <c r="W14" s="139">
        <f t="shared" ca="1" si="24"/>
        <v>1</v>
      </c>
      <c r="X14" s="5"/>
      <c r="Z14" s="113"/>
      <c r="AC14" s="68"/>
      <c r="AF14" s="68"/>
      <c r="AG14" s="68"/>
    </row>
    <row r="15" spans="1:113" s="29" customFormat="1">
      <c r="A15" s="245">
        <v>305</v>
      </c>
      <c r="B15" s="212" t="str">
        <f>IF(ISBLANK(A15),"",VLOOKUP(A15,piloci!B5:C21,2,0))</f>
        <v>RUSSIA</v>
      </c>
      <c r="C15" s="248" t="str">
        <f>IF(ISBLANK(A15),"",VLOOKUP(A15,piloci!B13:D29,3,0))</f>
        <v>EKIMOV KIRILL / SHARAPOW ANATOLY</v>
      </c>
      <c r="D15" s="198">
        <v>0.24888888888888891</v>
      </c>
      <c r="E15" s="198">
        <v>0.25030092592592595</v>
      </c>
      <c r="F15" s="171">
        <f t="shared" si="13"/>
        <v>1.412037037037045E-3</v>
      </c>
      <c r="G15" s="172">
        <f t="shared" si="14"/>
        <v>122</v>
      </c>
      <c r="H15" s="173">
        <v>0</v>
      </c>
      <c r="I15" s="174">
        <f t="shared" si="15"/>
        <v>38.065573770491802</v>
      </c>
      <c r="J15" s="176">
        <f t="shared" ca="1" si="16"/>
        <v>94</v>
      </c>
      <c r="K15" s="198">
        <v>0.25223379629629633</v>
      </c>
      <c r="L15" s="171">
        <f t="shared" si="25"/>
        <v>1.9328703703703765E-3</v>
      </c>
      <c r="M15" s="172">
        <f t="shared" si="17"/>
        <v>167</v>
      </c>
      <c r="N15" s="173">
        <v>0</v>
      </c>
      <c r="O15" s="174">
        <f>IF(ISBLANK(L15),"-",IF(OR(M15="-",N15&gt;1),"-",O$2/M15*3.6))</f>
        <v>43.544910179640723</v>
      </c>
      <c r="P15" s="176">
        <f t="shared" ca="1" si="18"/>
        <v>125</v>
      </c>
      <c r="Q15" s="174">
        <f t="shared" si="19"/>
        <v>5.4793364091489209</v>
      </c>
      <c r="R15" s="145">
        <f t="shared" ca="1" si="20"/>
        <v>196</v>
      </c>
      <c r="S15" s="4">
        <f t="shared" ca="1" si="21"/>
        <v>415</v>
      </c>
      <c r="T15" s="175">
        <f t="shared" ca="1" si="22"/>
        <v>435</v>
      </c>
      <c r="U15" s="137">
        <v>1</v>
      </c>
      <c r="V15" s="138">
        <f t="shared" ca="1" si="23"/>
        <v>0</v>
      </c>
      <c r="W15" s="139">
        <f t="shared" ca="1" si="24"/>
        <v>5</v>
      </c>
      <c r="X15" s="5"/>
      <c r="Y15" s="29" t="s">
        <v>156</v>
      </c>
      <c r="Z15" s="113"/>
      <c r="AC15" s="68"/>
      <c r="AF15" s="68"/>
      <c r="AG15" s="68"/>
    </row>
    <row r="16" spans="1:113" s="29" customFormat="1">
      <c r="A16" s="249">
        <v>316</v>
      </c>
      <c r="B16" s="250" t="str">
        <f>IF(ISBLANK(A16),"",VLOOKUP(A16,piloci!B6:C22,2,0))</f>
        <v>POLSKA</v>
      </c>
      <c r="C16" s="248" t="str">
        <f>IF(ISBLANK(A16),"",VLOOKUP(A16,piloci!B14:D30,3,0))</f>
        <v>WALKOWIAK DANIEL / WALKOWIAK ROMAN</v>
      </c>
      <c r="D16" s="198">
        <v>0.2477314814814815</v>
      </c>
      <c r="E16" s="198">
        <v>0.24931712962962962</v>
      </c>
      <c r="F16" s="171">
        <f t="shared" si="13"/>
        <v>1.5856481481481277E-3</v>
      </c>
      <c r="G16" s="172">
        <f t="shared" si="14"/>
        <v>137</v>
      </c>
      <c r="H16" s="173">
        <v>0</v>
      </c>
      <c r="I16" s="174">
        <f t="shared" si="15"/>
        <v>33.897810218978108</v>
      </c>
      <c r="J16" s="176">
        <f t="shared" ca="1" si="16"/>
        <v>106</v>
      </c>
      <c r="K16" s="198">
        <v>0.25195601851851851</v>
      </c>
      <c r="L16" s="171">
        <f t="shared" si="25"/>
        <v>2.6388888888888851E-3</v>
      </c>
      <c r="M16" s="172">
        <f t="shared" si="17"/>
        <v>228</v>
      </c>
      <c r="N16" s="173">
        <v>0</v>
      </c>
      <c r="O16" s="174">
        <f>IF(ISBLANK(L16),"-",IF(OR(M16="-",N16&gt;1),"-",O$2/M16*3.6))</f>
        <v>31.894736842105264</v>
      </c>
      <c r="P16" s="176">
        <v>0</v>
      </c>
      <c r="Q16" s="174">
        <f t="shared" si="19"/>
        <v>0</v>
      </c>
      <c r="R16" s="145">
        <f t="shared" ca="1" si="20"/>
        <v>0</v>
      </c>
      <c r="S16" s="4">
        <f t="shared" ca="1" si="21"/>
        <v>106</v>
      </c>
      <c r="T16" s="175">
        <f t="shared" ca="1" si="22"/>
        <v>111</v>
      </c>
      <c r="U16" s="137">
        <v>1</v>
      </c>
      <c r="V16" s="138">
        <f t="shared" ca="1" si="23"/>
        <v>0</v>
      </c>
      <c r="W16" s="139">
        <f t="shared" ca="1" si="24"/>
        <v>5</v>
      </c>
      <c r="X16" s="5"/>
      <c r="Y16" s="29" t="s">
        <v>157</v>
      </c>
      <c r="Z16" s="113"/>
      <c r="AC16" s="68"/>
      <c r="AF16" s="68"/>
      <c r="AG16" s="68"/>
    </row>
    <row r="17" spans="1:33" s="29" customFormat="1">
      <c r="A17" s="249">
        <v>211</v>
      </c>
      <c r="B17" s="250" t="str">
        <f>IF(ISBLANK(A17),"",VLOOKUP(A17,piloci!B7:C23,2,0))</f>
        <v>POLSKA</v>
      </c>
      <c r="C17" s="248" t="str">
        <f>IF(ISBLANK(A17),"",VLOOKUP(A17,piloci!B15:D31,3,0))</f>
        <v>TOMASZ KRZYSZTOF / IRENEUSZ WĄTROBA</v>
      </c>
      <c r="D17" s="262">
        <v>0.24780092592592592</v>
      </c>
      <c r="E17" s="262">
        <v>0.24959490740740742</v>
      </c>
      <c r="F17" s="171">
        <f t="shared" ref="F17" si="26">IF(AND(ISNUMBER(D17),ISNUMBER(E17)),E17-D17,"")</f>
        <v>1.7939814814814936E-3</v>
      </c>
      <c r="G17" s="172">
        <f t="shared" ref="G17" si="27">IF(ISNUMBER(F17),ROUND(F17*24*3600,1),"")</f>
        <v>155</v>
      </c>
      <c r="H17" s="173">
        <v>0</v>
      </c>
      <c r="I17" s="174">
        <f t="shared" ref="I17" si="28">IF(ISBLANK(F17),"-",IF(OR(G17="-",H17&gt;1),"-",H$2/G17*3.6))</f>
        <v>29.961290322580645</v>
      </c>
      <c r="J17" s="176">
        <f t="shared" ref="J17" ca="1" si="29">IF(ISBLANK(F17),"-",IF(I17&lt;&gt;"-",ROUND((I$2/I17*125)*(1),0),0))</f>
        <v>120</v>
      </c>
      <c r="K17" s="262">
        <v>0.25312499999999999</v>
      </c>
      <c r="L17" s="171">
        <f t="shared" ref="L17" si="30">IF(AND(ISNUMBER(E17),ISNUMBER(K17)),K17-E17,"")</f>
        <v>3.5300925925925708E-3</v>
      </c>
      <c r="M17" s="172">
        <f t="shared" ref="M17" si="31">IF(ISNUMBER(L17),ROUND(L17*24*3600,1),"")</f>
        <v>305</v>
      </c>
      <c r="N17" s="173">
        <v>0</v>
      </c>
      <c r="O17" s="174">
        <f>IF(ISBLANK(L17),"-",IF(OR(M17="-",N17&gt;1),"-",O$2/M17*3.6))</f>
        <v>23.842622950819674</v>
      </c>
      <c r="P17" s="176">
        <f t="shared" ref="P17" ca="1" si="32">IF(ISBLANK(L17),0,IF(O17&lt;&gt;"-",ROUND((O17/P$2*125)*(1-N17*0.5),0),0))</f>
        <v>68</v>
      </c>
      <c r="Q17" s="174">
        <f t="shared" ref="Q17" si="33">IF(AND(I17&lt;&gt;"-",O17&lt;&gt;"-"),MAX(O17-I17,0),"-")</f>
        <v>0</v>
      </c>
      <c r="R17" s="145">
        <f t="shared" ref="R17" ca="1" si="34">IF(ISNUMBER(Q17),ROUND(Q17/R$2*250,0),0)</f>
        <v>0</v>
      </c>
      <c r="S17" s="4">
        <f t="shared" ref="S17" ca="1" si="35">P17+J17+R17</f>
        <v>188</v>
      </c>
      <c r="T17" s="175">
        <f t="shared" ref="T17" ca="1" si="36">ROUND(500*S17/T$2,0)</f>
        <v>197</v>
      </c>
      <c r="U17" s="137"/>
      <c r="V17" s="138">
        <f t="shared" ca="1" si="23"/>
        <v>197</v>
      </c>
      <c r="W17" s="139">
        <f t="shared" ref="W17" ca="1" si="37">RANK(V17,OFFSET(V$11,0,0,Npil,1),0)</f>
        <v>3</v>
      </c>
      <c r="X17" s="5"/>
      <c r="Z17" s="113"/>
      <c r="AC17" s="68"/>
      <c r="AF17" s="68"/>
      <c r="AG17" s="68"/>
    </row>
    <row r="18" spans="1:33" s="29" customFormat="1">
      <c r="A18" s="249">
        <v>666</v>
      </c>
      <c r="B18" s="250" t="str">
        <f>IF(ISBLANK(A18),"",VLOOKUP(A18,piloci!B8:C24,2,0))</f>
        <v>ČESKÁ REPUBLIKA/POLSKA</v>
      </c>
      <c r="C18" s="248" t="str">
        <f>IF(ISBLANK(A18),"",VLOOKUP(A18,piloci!B16:D32,3,0))</f>
        <v>ZAWORKA/KACZYŃSKA</v>
      </c>
      <c r="D18" s="262"/>
      <c r="E18" s="262">
        <v>0</v>
      </c>
      <c r="F18" s="171" t="str">
        <f t="shared" ref="F18" si="38">IF(AND(ISNUMBER(D18),ISNUMBER(E18)),E18-D18,"")</f>
        <v/>
      </c>
      <c r="G18" s="172" t="str">
        <f t="shared" ref="G18" si="39">IF(ISNUMBER(F18),ROUND(F18*24*3600,1),"")</f>
        <v/>
      </c>
      <c r="H18" s="173">
        <v>0</v>
      </c>
      <c r="I18" s="174"/>
      <c r="J18" s="176">
        <v>0</v>
      </c>
      <c r="K18" s="262"/>
      <c r="L18" s="171" t="str">
        <f t="shared" ref="L18" si="40">IF(AND(ISNUMBER(E18),ISNUMBER(K18)),K18-E18,"")</f>
        <v/>
      </c>
      <c r="M18" s="172" t="str">
        <f t="shared" ref="M18" si="41">IF(ISNUMBER(L18),ROUND(L18*24*3600,1),"")</f>
        <v/>
      </c>
      <c r="N18" s="173">
        <v>0</v>
      </c>
      <c r="O18" s="174"/>
      <c r="P18" s="176">
        <f t="shared" ref="P18" ca="1" si="42">IF(ISBLANK(L18),0,IF(O18&lt;&gt;"-",ROUND((O18/P$2*125)*(1-N18*0.5),0),0))</f>
        <v>0</v>
      </c>
      <c r="Q18" s="174">
        <f t="shared" ref="Q18" si="43">IF(AND(I18&lt;&gt;"-",O18&lt;&gt;"-"),MAX(O18-I18,0),"-")</f>
        <v>0</v>
      </c>
      <c r="R18" s="145">
        <f t="shared" ref="R18" ca="1" si="44">IF(ISNUMBER(Q18),ROUND(Q18/R$2*250,0),0)</f>
        <v>0</v>
      </c>
      <c r="S18" s="4">
        <f t="shared" ref="S18" ca="1" si="45">P18+J18+R18</f>
        <v>0</v>
      </c>
      <c r="T18" s="175">
        <f t="shared" ref="T18" ca="1" si="46">ROUND(500*S18/T$2,0)</f>
        <v>0</v>
      </c>
      <c r="U18" s="137"/>
      <c r="V18" s="138">
        <f t="shared" ref="V18" ca="1" si="47">ROUND(IF(ISBLANK(B18),"",T18-(T18*U18)),0)</f>
        <v>0</v>
      </c>
      <c r="W18" s="139">
        <f t="shared" ref="W18" ca="1" si="48">RANK(V18,OFFSET(V$11,0,0,Npil,1),0)</f>
        <v>5</v>
      </c>
      <c r="X18" s="5"/>
      <c r="Z18" s="113"/>
      <c r="AC18" s="68"/>
      <c r="AF18" s="68"/>
      <c r="AG18" s="68"/>
    </row>
  </sheetData>
  <mergeCells count="1">
    <mergeCell ref="I6:S6"/>
  </mergeCells>
  <phoneticPr fontId="0" type="noConversion"/>
  <conditionalFormatting sqref="W11:W16">
    <cfRule type="expression" dxfId="44" priority="13" stopIfTrue="1">
      <formula>W11&lt;OFFSET(W11,-1,0)</formula>
    </cfRule>
  </conditionalFormatting>
  <conditionalFormatting sqref="G11:G16 M11:M16">
    <cfRule type="cellIs" dxfId="43" priority="14" stopIfTrue="1" operator="equal">
      <formula>$C$6</formula>
    </cfRule>
  </conditionalFormatting>
  <conditionalFormatting sqref="O11:O16">
    <cfRule type="cellIs" dxfId="42" priority="15" stopIfTrue="1" operator="equal">
      <formula>$P$2</formula>
    </cfRule>
  </conditionalFormatting>
  <conditionalFormatting sqref="Q11:Q16">
    <cfRule type="cellIs" dxfId="41" priority="16" stopIfTrue="1" operator="equal">
      <formula>$R$2</formula>
    </cfRule>
  </conditionalFormatting>
  <conditionalFormatting sqref="I11:I16">
    <cfRule type="cellIs" dxfId="40" priority="17" stopIfTrue="1" operator="equal">
      <formula>$I$2</formula>
    </cfRule>
  </conditionalFormatting>
  <conditionalFormatting sqref="N11:N16 H11:H16">
    <cfRule type="cellIs" dxfId="39" priority="18" stopIfTrue="1" operator="greaterThan">
      <formula>0</formula>
    </cfRule>
  </conditionalFormatting>
  <conditionalFormatting sqref="W17">
    <cfRule type="expression" dxfId="38" priority="7" stopIfTrue="1">
      <formula>W17&lt;OFFSET(W17,-1,0)</formula>
    </cfRule>
  </conditionalFormatting>
  <conditionalFormatting sqref="G17 M17">
    <cfRule type="cellIs" dxfId="37" priority="8" stopIfTrue="1" operator="equal">
      <formula>$C$6</formula>
    </cfRule>
  </conditionalFormatting>
  <conditionalFormatting sqref="O17">
    <cfRule type="cellIs" dxfId="36" priority="9" stopIfTrue="1" operator="equal">
      <formula>$P$2</formula>
    </cfRule>
  </conditionalFormatting>
  <conditionalFormatting sqref="Q17">
    <cfRule type="cellIs" dxfId="35" priority="10" stopIfTrue="1" operator="equal">
      <formula>$R$2</formula>
    </cfRule>
  </conditionalFormatting>
  <conditionalFormatting sqref="I17">
    <cfRule type="cellIs" dxfId="34" priority="11" stopIfTrue="1" operator="equal">
      <formula>$I$2</formula>
    </cfRule>
  </conditionalFormatting>
  <conditionalFormatting sqref="N17 H17">
    <cfRule type="cellIs" dxfId="33" priority="12" stopIfTrue="1" operator="greaterThan">
      <formula>0</formula>
    </cfRule>
  </conditionalFormatting>
  <conditionalFormatting sqref="W18">
    <cfRule type="expression" dxfId="32" priority="1" stopIfTrue="1">
      <formula>W18&lt;OFFSET(W18,-1,0)</formula>
    </cfRule>
  </conditionalFormatting>
  <conditionalFormatting sqref="G18 M18">
    <cfRule type="cellIs" dxfId="31" priority="2" stopIfTrue="1" operator="equal">
      <formula>$C$6</formula>
    </cfRule>
  </conditionalFormatting>
  <conditionalFormatting sqref="O18">
    <cfRule type="cellIs" dxfId="30" priority="3" stopIfTrue="1" operator="equal">
      <formula>$P$2</formula>
    </cfRule>
  </conditionalFormatting>
  <conditionalFormatting sqref="Q18">
    <cfRule type="cellIs" dxfId="29" priority="4" stopIfTrue="1" operator="equal">
      <formula>$R$2</formula>
    </cfRule>
  </conditionalFormatting>
  <conditionalFormatting sqref="I18">
    <cfRule type="cellIs" dxfId="28" priority="5" stopIfTrue="1" operator="equal">
      <formula>$I$2</formula>
    </cfRule>
  </conditionalFormatting>
  <conditionalFormatting sqref="N18 H18">
    <cfRule type="cellIs" dxfId="27" priority="6" stopIfTrue="1" operator="greaterThan">
      <formula>0</formula>
    </cfRule>
  </conditionalFormatting>
  <dataValidations count="3">
    <dataValidation type="list" allowBlank="1" showInputMessage="1" showErrorMessage="1" sqref="I3 H5">
      <formula1>"Provisional,Official,Final"</formula1>
    </dataValidation>
    <dataValidation type="time" allowBlank="1" showInputMessage="1" showErrorMessage="1" errorTitle="Invalid data" error="Please input time" sqref="F11:F18 L11:L18">
      <formula1>0</formula1>
      <formula2>0.999988425925926</formula2>
    </dataValidation>
    <dataValidation allowBlank="1" showInputMessage="1" showErrorMessage="1" errorTitle="Invalid data" error="Specify hh:mm:ss or hh:mm" sqref="G3 H6:I6 P4"/>
  </dataValidations>
  <pageMargins left="0.75" right="0.75" top="1" bottom="1" header="0.5" footer="0.5"/>
  <pageSetup paperSize="9" scale="63" orientation="landscape" r:id="rId1"/>
  <headerFooter alignWithMargins="0"/>
  <colBreaks count="1" manualBreakCount="1">
    <brk id="18" min="2" max="16" man="1"/>
  </colBreaks>
  <legacyDrawing r:id="rId2"/>
  <oleObjects>
    <oleObject progId="Word.Picture.8" shapeId="64513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CK19"/>
  <sheetViews>
    <sheetView zoomScale="80" zoomScaleNormal="80" workbookViewId="0">
      <pane xSplit="1" topLeftCell="AB1" activePane="topRight" state="frozen"/>
      <selection pane="topRight" activeCell="BX26" sqref="BX26"/>
    </sheetView>
  </sheetViews>
  <sheetFormatPr defaultColWidth="11.42578125" defaultRowHeight="12.75"/>
  <cols>
    <col min="1" max="1" width="12.85546875" style="19" customWidth="1"/>
    <col min="2" max="2" width="15.28515625" style="20" bestFit="1" customWidth="1"/>
    <col min="3" max="3" width="44.42578125" style="19" customWidth="1"/>
    <col min="4" max="4" width="4.28515625" style="19" hidden="1" customWidth="1"/>
    <col min="5" max="5" width="6.42578125" style="19" customWidth="1"/>
    <col min="6" max="17" width="3.85546875" style="19" customWidth="1"/>
    <col min="18" max="19" width="3.7109375" style="19" customWidth="1"/>
    <col min="20" max="21" width="3.7109375" style="180" customWidth="1"/>
    <col min="22" max="22" width="3.7109375" style="154" customWidth="1"/>
    <col min="23" max="25" width="3.7109375" style="180" customWidth="1"/>
    <col min="26" max="26" width="3.7109375" style="154" customWidth="1"/>
    <col min="27" max="29" width="3.85546875" style="180" customWidth="1"/>
    <col min="30" max="36" width="3.85546875" customWidth="1"/>
    <col min="37" max="37" width="14.7109375" style="19" hidden="1" customWidth="1"/>
    <col min="38" max="39" width="6" style="19" hidden="1" customWidth="1"/>
    <col min="40" max="40" width="6" style="20" hidden="1" customWidth="1"/>
    <col min="41" max="52" width="6" style="19" hidden="1" customWidth="1"/>
    <col min="53" max="53" width="9.5703125" style="19" hidden="1" customWidth="1"/>
    <col min="54" max="58" width="6" style="19" hidden="1" customWidth="1"/>
    <col min="59" max="64" width="6" hidden="1" customWidth="1"/>
    <col min="65" max="65" width="6" style="154" hidden="1" customWidth="1"/>
    <col min="66" max="66" width="6" style="19" hidden="1" customWidth="1"/>
    <col min="67" max="67" width="9.5703125" style="19" customWidth="1"/>
    <col min="68" max="68" width="13" style="19" customWidth="1"/>
    <col min="69" max="70" width="11" style="154" customWidth="1"/>
    <col min="71" max="71" width="14.85546875" style="180" bestFit="1" customWidth="1"/>
    <col min="72" max="72" width="16.42578125" style="187" bestFit="1" customWidth="1"/>
    <col min="73" max="73" width="14.28515625" style="154" customWidth="1"/>
    <col min="74" max="74" width="19.140625" style="19" bestFit="1" customWidth="1"/>
    <col min="75" max="75" width="7.85546875" style="241" bestFit="1" customWidth="1"/>
    <col min="78" max="78" width="5.5703125" style="94" bestFit="1" customWidth="1"/>
    <col min="79" max="79" width="6.140625" style="19" bestFit="1" customWidth="1"/>
    <col min="80" max="80" width="7" style="19" bestFit="1" customWidth="1"/>
    <col min="81" max="16384" width="11.42578125" style="19"/>
  </cols>
  <sheetData>
    <row r="1" spans="1:89">
      <c r="A1"/>
      <c r="B1" s="5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Q1" s="18"/>
      <c r="R1" s="18"/>
      <c r="S1" s="18"/>
      <c r="T1" s="181"/>
      <c r="W1" s="181"/>
      <c r="X1" s="181"/>
      <c r="Y1" s="181"/>
      <c r="AA1" s="181"/>
      <c r="AB1" s="181"/>
      <c r="AC1" s="181"/>
      <c r="BO1" s="202">
        <f>MAX(BO11:BO16)</f>
        <v>100.39999999999999</v>
      </c>
      <c r="BQ1" s="202">
        <f>MAX(BQ11:BQ16)</f>
        <v>22</v>
      </c>
      <c r="BS1" s="181"/>
      <c r="BT1" s="184"/>
      <c r="BV1" s="241">
        <f>MAX(BV11:BV16)</f>
        <v>1000</v>
      </c>
    </row>
    <row r="2" spans="1:89">
      <c r="A2">
        <f>MATCH("Final",9:9,0)</f>
        <v>77</v>
      </c>
      <c r="B2" s="5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1"/>
      <c r="U2" s="184"/>
      <c r="W2" s="58"/>
      <c r="X2" s="185"/>
      <c r="Y2" s="185"/>
      <c r="AA2" s="58"/>
      <c r="AB2" s="185"/>
      <c r="AC2" s="181"/>
      <c r="BS2" s="181"/>
      <c r="BT2" s="184"/>
    </row>
    <row r="3" spans="1:89" ht="25.5">
      <c r="A3" s="49" t="s">
        <v>35</v>
      </c>
      <c r="B3" s="57"/>
      <c r="C3" s="91" t="s">
        <v>25</v>
      </c>
      <c r="D3" s="91"/>
      <c r="E3" s="91"/>
      <c r="F3" s="91"/>
      <c r="G3" s="18"/>
      <c r="H3" s="18"/>
      <c r="I3" s="18"/>
      <c r="J3" s="18"/>
      <c r="K3" s="18"/>
      <c r="L3" s="18"/>
      <c r="M3" s="18"/>
      <c r="N3" s="18"/>
      <c r="O3" s="18"/>
      <c r="P3" s="91"/>
      <c r="Q3" s="91"/>
      <c r="R3" s="18"/>
      <c r="S3" s="18"/>
      <c r="T3" s="181"/>
      <c r="U3" s="181"/>
      <c r="W3" s="181"/>
      <c r="X3" s="181"/>
      <c r="Y3" s="181"/>
      <c r="AA3" s="181"/>
      <c r="AB3" s="181"/>
      <c r="AC3" s="181"/>
      <c r="AK3" s="21"/>
      <c r="AM3" s="21"/>
      <c r="BS3" s="181"/>
      <c r="BT3" s="184"/>
    </row>
    <row r="4" spans="1:89" ht="15.75">
      <c r="A4" s="49" t="s">
        <v>24</v>
      </c>
      <c r="B4" s="5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 t="s">
        <v>72</v>
      </c>
      <c r="S4" s="18"/>
      <c r="T4" s="181"/>
      <c r="U4" s="181"/>
      <c r="W4" s="181"/>
      <c r="X4" s="181"/>
      <c r="Y4" s="181"/>
      <c r="AA4" s="181"/>
      <c r="AB4" s="181"/>
      <c r="AC4" s="181"/>
      <c r="AK4" s="18"/>
      <c r="AM4" s="21"/>
      <c r="BS4" s="181"/>
      <c r="BT4" s="184"/>
    </row>
    <row r="5" spans="1:89" ht="15.75">
      <c r="A5" s="49" t="s">
        <v>163</v>
      </c>
      <c r="B5" s="57"/>
      <c r="C5" s="52" t="s">
        <v>16</v>
      </c>
      <c r="D5" s="52"/>
      <c r="E5" s="52"/>
      <c r="F5" s="52"/>
      <c r="G5" s="49" t="s">
        <v>29</v>
      </c>
      <c r="H5" s="49"/>
      <c r="I5" s="49"/>
      <c r="J5" s="49"/>
      <c r="K5" s="18"/>
      <c r="L5" s="18"/>
      <c r="M5" s="18"/>
      <c r="N5" s="18"/>
      <c r="O5" s="18"/>
      <c r="R5" s="18"/>
      <c r="S5" s="18"/>
      <c r="T5" s="181"/>
      <c r="U5" s="181"/>
      <c r="W5" s="181"/>
      <c r="X5" s="181"/>
      <c r="Y5" s="181"/>
      <c r="AA5" s="181"/>
      <c r="AB5" s="181"/>
      <c r="AC5" s="181"/>
      <c r="AK5" s="21"/>
      <c r="AL5" s="199" t="e">
        <f>ROUND(SQRT((VLOOKUP(IF(ISBLANK(F5),$D$11,F5),Points,2,0)-VLOOKUP(IF(ISBLANK(G5),$D$11,G5),Points,2,0))^2+(VLOOKUP(IF(ISBLANK(F5),$D$11,F5),Points,3,0)-VLOOKUP(IF(ISBLANK(G5),$D$11,G5),Points,3,0))^2)/1000,1)</f>
        <v>#N/A</v>
      </c>
      <c r="AM5" s="21"/>
      <c r="BS5" s="181"/>
      <c r="BT5" s="184"/>
    </row>
    <row r="6" spans="1:89">
      <c r="A6" s="1"/>
      <c r="B6" s="57"/>
      <c r="C6" s="18" t="s">
        <v>27</v>
      </c>
      <c r="D6" s="18"/>
      <c r="E6" s="18"/>
      <c r="F6" s="18"/>
      <c r="G6" s="315">
        <f ca="1">NOW()</f>
        <v>41494.655080439814</v>
      </c>
      <c r="H6" s="315"/>
      <c r="I6" s="315"/>
      <c r="J6" s="315"/>
      <c r="K6" s="316"/>
      <c r="L6" s="316"/>
      <c r="M6" s="316"/>
      <c r="N6" s="316"/>
      <c r="O6" s="316"/>
      <c r="P6" s="316"/>
      <c r="Q6" s="59"/>
      <c r="R6" s="18"/>
      <c r="S6" s="18"/>
      <c r="T6" s="181"/>
      <c r="U6" s="181"/>
      <c r="W6" s="181"/>
      <c r="X6" s="181"/>
      <c r="Y6" s="181"/>
      <c r="AA6" s="181"/>
      <c r="AB6" s="181"/>
      <c r="AC6" s="181"/>
      <c r="AK6" s="21"/>
      <c r="AL6" s="21"/>
      <c r="AM6" s="21"/>
      <c r="BS6" s="181"/>
      <c r="BT6" s="184"/>
    </row>
    <row r="7" spans="1:89">
      <c r="A7"/>
      <c r="B7" s="5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1"/>
      <c r="U7" s="181"/>
      <c r="W7" s="181"/>
      <c r="X7" s="181"/>
      <c r="Y7" s="181"/>
      <c r="AA7" s="181"/>
      <c r="AB7" s="181"/>
      <c r="AC7" s="181"/>
      <c r="AK7" s="82"/>
      <c r="AL7" s="83"/>
      <c r="BS7" s="181"/>
      <c r="BT7" s="184"/>
    </row>
    <row r="8" spans="1:89">
      <c r="A8"/>
      <c r="B8" s="57"/>
      <c r="C8" s="18"/>
      <c r="D8" s="18"/>
      <c r="E8" s="18"/>
      <c r="F8" s="18"/>
      <c r="G8"/>
      <c r="H8"/>
      <c r="I8"/>
      <c r="J8"/>
      <c r="K8"/>
      <c r="L8"/>
      <c r="M8"/>
      <c r="N8"/>
      <c r="O8"/>
      <c r="P8"/>
      <c r="Q8"/>
      <c r="R8"/>
      <c r="S8"/>
      <c r="T8" s="182"/>
      <c r="U8" s="182"/>
      <c r="W8" s="182"/>
      <c r="X8" s="182"/>
      <c r="Y8" s="182"/>
      <c r="AA8" s="182"/>
      <c r="AB8" s="182"/>
      <c r="AC8" s="182"/>
      <c r="AK8"/>
      <c r="AL8"/>
      <c r="AM8"/>
      <c r="BS8" s="182"/>
      <c r="BT8" s="186"/>
      <c r="BZ8"/>
    </row>
    <row r="9" spans="1:89" s="29" customFormat="1">
      <c r="A9" s="203" t="s">
        <v>6</v>
      </c>
      <c r="B9" s="203" t="s">
        <v>4</v>
      </c>
      <c r="C9" s="204" t="s">
        <v>7</v>
      </c>
      <c r="D9" s="204" t="s">
        <v>79</v>
      </c>
      <c r="E9" s="204" t="s">
        <v>79</v>
      </c>
      <c r="F9" s="204" t="s">
        <v>80</v>
      </c>
      <c r="G9" s="204" t="s">
        <v>81</v>
      </c>
      <c r="H9" s="204" t="s">
        <v>82</v>
      </c>
      <c r="I9" s="204" t="s">
        <v>83</v>
      </c>
      <c r="J9" s="204" t="s">
        <v>84</v>
      </c>
      <c r="K9" s="204" t="s">
        <v>85</v>
      </c>
      <c r="L9" s="204" t="s">
        <v>86</v>
      </c>
      <c r="M9" s="204" t="s">
        <v>87</v>
      </c>
      <c r="N9" s="204" t="s">
        <v>88</v>
      </c>
      <c r="O9" s="204" t="s">
        <v>89</v>
      </c>
      <c r="P9" s="204" t="s">
        <v>90</v>
      </c>
      <c r="Q9" s="204" t="s">
        <v>91</v>
      </c>
      <c r="R9" s="204" t="s">
        <v>92</v>
      </c>
      <c r="S9" s="204" t="s">
        <v>93</v>
      </c>
      <c r="T9" s="204" t="s">
        <v>94</v>
      </c>
      <c r="U9" s="204" t="s">
        <v>95</v>
      </c>
      <c r="V9" s="204" t="s">
        <v>96</v>
      </c>
      <c r="W9" s="204" t="s">
        <v>97</v>
      </c>
      <c r="X9" s="204" t="s">
        <v>98</v>
      </c>
      <c r="Y9" s="204" t="s">
        <v>99</v>
      </c>
      <c r="Z9" s="204" t="s">
        <v>100</v>
      </c>
      <c r="AA9" s="204" t="s">
        <v>101</v>
      </c>
      <c r="AB9" s="204" t="s">
        <v>102</v>
      </c>
      <c r="AC9" s="204" t="s">
        <v>103</v>
      </c>
      <c r="AD9" s="204" t="s">
        <v>104</v>
      </c>
      <c r="AE9" s="204" t="s">
        <v>105</v>
      </c>
      <c r="AF9" s="204" t="s">
        <v>106</v>
      </c>
      <c r="AG9" s="204" t="s">
        <v>107</v>
      </c>
      <c r="AH9" s="204" t="s">
        <v>108</v>
      </c>
      <c r="AI9" s="204" t="s">
        <v>109</v>
      </c>
      <c r="AJ9" s="204"/>
      <c r="AK9" s="204" t="s">
        <v>110</v>
      </c>
      <c r="AL9" s="204" t="s">
        <v>111</v>
      </c>
      <c r="AM9" s="204" t="s">
        <v>112</v>
      </c>
      <c r="AN9" s="204" t="s">
        <v>113</v>
      </c>
      <c r="AO9" s="204" t="s">
        <v>114</v>
      </c>
      <c r="AP9" s="204" t="s">
        <v>115</v>
      </c>
      <c r="AQ9" s="204" t="s">
        <v>116</v>
      </c>
      <c r="AR9" s="204" t="s">
        <v>117</v>
      </c>
      <c r="AS9" s="204" t="s">
        <v>118</v>
      </c>
      <c r="AT9" s="204" t="s">
        <v>119</v>
      </c>
      <c r="AU9" s="204" t="s">
        <v>120</v>
      </c>
      <c r="AV9" s="204" t="s">
        <v>121</v>
      </c>
      <c r="AW9" s="204" t="s">
        <v>122</v>
      </c>
      <c r="AX9" s="204" t="s">
        <v>123</v>
      </c>
      <c r="AY9" s="204" t="s">
        <v>124</v>
      </c>
      <c r="AZ9" s="204" t="s">
        <v>125</v>
      </c>
      <c r="BA9" s="204" t="s">
        <v>126</v>
      </c>
      <c r="BB9" s="204" t="s">
        <v>127</v>
      </c>
      <c r="BC9" s="204" t="s">
        <v>128</v>
      </c>
      <c r="BD9" s="204" t="s">
        <v>129</v>
      </c>
      <c r="BE9" s="204" t="s">
        <v>130</v>
      </c>
      <c r="BF9" s="204" t="s">
        <v>131</v>
      </c>
      <c r="BG9" s="204" t="s">
        <v>132</v>
      </c>
      <c r="BH9" s="204" t="s">
        <v>133</v>
      </c>
      <c r="BI9" s="204" t="s">
        <v>134</v>
      </c>
      <c r="BJ9" s="204" t="s">
        <v>135</v>
      </c>
      <c r="BK9" s="204" t="s">
        <v>136</v>
      </c>
      <c r="BL9" s="204" t="s">
        <v>137</v>
      </c>
      <c r="BM9" s="204" t="s">
        <v>138</v>
      </c>
      <c r="BN9" s="204" t="s">
        <v>139</v>
      </c>
      <c r="BO9" s="204" t="s">
        <v>140</v>
      </c>
      <c r="BP9" s="205" t="s">
        <v>22</v>
      </c>
      <c r="BQ9" s="206" t="s">
        <v>75</v>
      </c>
      <c r="BR9" s="206"/>
      <c r="BS9" s="206" t="s">
        <v>76</v>
      </c>
      <c r="BT9" s="206" t="s">
        <v>77</v>
      </c>
      <c r="BU9" s="206" t="s">
        <v>78</v>
      </c>
      <c r="BV9" s="221" t="s">
        <v>144</v>
      </c>
      <c r="BW9" s="221" t="s">
        <v>67</v>
      </c>
      <c r="BX9" s="211" t="s">
        <v>141</v>
      </c>
      <c r="BY9" s="243" t="s">
        <v>0</v>
      </c>
      <c r="BZ9" s="107" t="s">
        <v>1</v>
      </c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</row>
    <row r="10" spans="1:89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7"/>
      <c r="V10" s="208"/>
      <c r="W10" s="209"/>
      <c r="X10" s="203"/>
      <c r="Y10" s="203"/>
      <c r="Z10" s="203"/>
      <c r="AA10" s="207"/>
      <c r="AB10" s="208"/>
      <c r="AC10" s="209"/>
      <c r="AD10" s="210"/>
      <c r="AE10" s="210"/>
      <c r="AF10" s="210"/>
      <c r="AG10" s="210"/>
      <c r="AH10" s="210"/>
      <c r="AI10" s="210"/>
      <c r="AJ10" s="210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5"/>
      <c r="BQ10" s="203"/>
      <c r="BR10" s="203"/>
      <c r="BS10" s="203"/>
      <c r="BT10" s="211"/>
      <c r="BU10" s="211"/>
      <c r="BV10" s="222"/>
      <c r="BW10" s="242"/>
      <c r="BX10" s="210"/>
      <c r="BY10" s="210"/>
      <c r="BZ10" s="111"/>
    </row>
    <row r="11" spans="1:89">
      <c r="A11" s="245">
        <v>301</v>
      </c>
      <c r="B11" s="212" t="str">
        <f>IF(ISBLANK(A11),"",VLOOKUP(A11,piloci!B1:C17,2,0))</f>
        <v>POLSKA</v>
      </c>
      <c r="C11" s="213" t="str">
        <f>IF(ISBLANK(A11),"",VLOOKUP(A11,piloci!B9:D25,3,0))</f>
        <v>BÓGDAŁ DARIUSZ / GĘBAŁA BARBARA</v>
      </c>
      <c r="D11" s="213" t="s">
        <v>20</v>
      </c>
      <c r="E11" s="213" t="s">
        <v>79</v>
      </c>
      <c r="F11" s="213">
        <v>5</v>
      </c>
      <c r="G11" s="213">
        <v>28</v>
      </c>
      <c r="H11" s="213">
        <v>27</v>
      </c>
      <c r="I11" s="213">
        <v>26</v>
      </c>
      <c r="J11" s="213">
        <v>25</v>
      </c>
      <c r="K11" s="213">
        <v>24</v>
      </c>
      <c r="L11" s="213">
        <v>23</v>
      </c>
      <c r="M11" s="213">
        <v>14</v>
      </c>
      <c r="N11" s="213">
        <v>15</v>
      </c>
      <c r="O11" s="213">
        <v>17</v>
      </c>
      <c r="P11" s="213">
        <v>18</v>
      </c>
      <c r="Q11" s="213">
        <v>10</v>
      </c>
      <c r="R11" s="213">
        <v>11</v>
      </c>
      <c r="S11" s="213">
        <v>12</v>
      </c>
      <c r="T11" s="213">
        <v>13</v>
      </c>
      <c r="U11" s="213"/>
      <c r="V11" s="213"/>
      <c r="W11" s="213"/>
      <c r="X11" s="213"/>
      <c r="Y11" s="213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5">
        <f t="shared" ref="AK11:AK16" si="0">ROUND(SQRT((VLOOKUP(IF(ISBLANK(E11),$D$9,E11),Points,2,0)-VLOOKUP(IF(ISBLANK(F11),$D$9,F11),Points,2,0))^2+(VLOOKUP(IF(ISBLANK(E11),$D$9,E11),Points,3,0)-VLOOKUP(IF(ISBLANK(F11),$D$9,F11),Points,3,0))^2)/1000,1)</f>
        <v>10.6</v>
      </c>
      <c r="AL11" s="215">
        <f t="shared" ref="AL11:AL16" si="1">ROUND(SQRT((VLOOKUP(IF(ISBLANK(F11),$D$9,F11),Points,2,0)-VLOOKUP(IF(ISBLANK(G11),$D$9,G11),Points,2,0))^2+(VLOOKUP(IF(ISBLANK(F11),$D$9,F11),Points,3,0)-VLOOKUP(IF(ISBLANK(G11),$D$9,G11),Points,3,0))^2)/1000,1)</f>
        <v>6.2</v>
      </c>
      <c r="AM11" s="215">
        <f t="shared" ref="AM11:AM16" si="2">ROUND(SQRT((VLOOKUP(IF(ISBLANK(G11),$D$9,G11),Points,2,0)-VLOOKUP(IF(ISBLANK(H11),$D$9,H11),Points,2,0))^2+(VLOOKUP(IF(ISBLANK(G11),$D$9,G11),Points,3,0)-VLOOKUP(IF(ISBLANK(H11),$D$9,H11),Points,3,0))^2)/1000,1)</f>
        <v>3.3</v>
      </c>
      <c r="AN11" s="215">
        <f t="shared" ref="AN11:AN16" si="3">ROUND(SQRT((VLOOKUP(IF(ISBLANK(H11),$D$9,H11),Points,2,0)-VLOOKUP(IF(ISBLANK(I11),$D$9,I11),Points,2,0))^2+(VLOOKUP(IF(ISBLANK(H11),$D$9,H11),Points,3,0)-VLOOKUP(IF(ISBLANK(I11),$D$9,I11),Points,3,0))^2)/1000,1)</f>
        <v>3.1</v>
      </c>
      <c r="AO11" s="215">
        <f t="shared" ref="AO11:AO16" si="4">ROUND(SQRT((VLOOKUP(IF(ISBLANK(I11),$D$9,I11),Points,2,0)-VLOOKUP(IF(ISBLANK(J11),$D$9,J11),Points,2,0))^2+(VLOOKUP(IF(ISBLANK(I11),$D$9,I11),Points,3,0)-VLOOKUP(IF(ISBLANK(J11),$D$9,J11),Points,3,0))^2)/1000,1)</f>
        <v>4.3</v>
      </c>
      <c r="AP11" s="215">
        <f t="shared" ref="AP11:AP16" si="5">ROUND(SQRT((VLOOKUP(IF(ISBLANK(J11),$D$9,J11),Points,2,0)-VLOOKUP(IF(ISBLANK(K11),$D$9,K11),Points,2,0))^2+(VLOOKUP(IF(ISBLANK(J11),$D$9,J11),Points,3,0)-VLOOKUP(IF(ISBLANK(K11),$D$9,K11),Points,3,0))^2)/1000,1)</f>
        <v>0.5</v>
      </c>
      <c r="AQ11" s="215">
        <f t="shared" ref="AQ11:AQ16" si="6">ROUND(SQRT((VLOOKUP(IF(ISBLANK(K11),$D$9,K11),Points,2,0)-VLOOKUP(IF(ISBLANK(L11),$D$9,L11),Points,2,0))^2+(VLOOKUP(IF(ISBLANK(K11),$D$9,K11),Points,3,0)-VLOOKUP(IF(ISBLANK(L11),$D$9,L11),Points,3,0))^2)/1000,1)</f>
        <v>2.9</v>
      </c>
      <c r="AR11" s="215">
        <f t="shared" ref="AR11:AR16" si="7">ROUND(SQRT((VLOOKUP(IF(ISBLANK(L11),$D$9,L11),Points,2,0)-VLOOKUP(IF(ISBLANK(M11),$D$9,M11),Points,2,0))^2+(VLOOKUP(IF(ISBLANK(L11),$D$9,L11),Points,3,0)-VLOOKUP(IF(ISBLANK(M11),$D$9,M11),Points,3,0))^2)/1000,1)</f>
        <v>4.5</v>
      </c>
      <c r="AS11" s="215">
        <f t="shared" ref="AS11:AS16" si="8">ROUND(SQRT((VLOOKUP(IF(ISBLANK(M11),$D$9,M11),Points,2,0)-VLOOKUP(IF(ISBLANK(N11),$D$9,N11),Points,2,0))^2+(VLOOKUP(IF(ISBLANK(M11),$D$9,M11),Points,3,0)-VLOOKUP(IF(ISBLANK(N11),$D$9,N11),Points,3,0))^2)/1000,1)</f>
        <v>2.5</v>
      </c>
      <c r="AT11" s="215">
        <f t="shared" ref="AT11:AT16" si="9">ROUND(SQRT((VLOOKUP(IF(ISBLANK(N11),$D$9,N11),Points,2,0)-VLOOKUP(IF(ISBLANK(O11),$D$9,O11),Points,2,0))^2+(VLOOKUP(IF(ISBLANK(N11),$D$9,N11),Points,3,0)-VLOOKUP(IF(ISBLANK(O11),$D$9,O11),Points,3,0))^2)/1000,1)</f>
        <v>4</v>
      </c>
      <c r="AU11" s="215">
        <f t="shared" ref="AU11:AU16" si="10">ROUND(SQRT((VLOOKUP(IF(ISBLANK(O11),$D$9,O11),Points,2,0)-VLOOKUP(IF(ISBLANK(P11),$D$9,P11),Points,2,0))^2+(VLOOKUP(IF(ISBLANK(O11),$D$9,O11),Points,3,0)-VLOOKUP(IF(ISBLANK(P11),$D$9,P11),Points,3,0))^2)/1000,1)</f>
        <v>7.9</v>
      </c>
      <c r="AV11" s="215">
        <f t="shared" ref="AV11:AV16" si="11">ROUND(SQRT((VLOOKUP(IF(ISBLANK(P11),$D$9,P11),Points,2,0)-VLOOKUP(IF(ISBLANK(Q11),$D$9,Q11),Points,2,0))^2+(VLOOKUP(IF(ISBLANK(P11),$D$9,P11),Points,3,0)-VLOOKUP(IF(ISBLANK(Q11),$D$9,Q11),Points,3,0))^2)/1000,1)</f>
        <v>2.9</v>
      </c>
      <c r="AW11" s="215">
        <f t="shared" ref="AW11:AW16" si="12">ROUND(SQRT((VLOOKUP(IF(ISBLANK(Q11),$D$9,Q11),Points,2,0)-VLOOKUP(IF(ISBLANK(R11),$D$9,R11),Points,2,0))^2+(VLOOKUP(IF(ISBLANK(Q11),$D$9,Q11),Points,3,0)-VLOOKUP(IF(ISBLANK(R11),$D$9,R11),Points,3,0))^2)/1000,1)</f>
        <v>3.2</v>
      </c>
      <c r="AX11" s="215">
        <f t="shared" ref="AX11:AX16" si="13">ROUND(SQRT((VLOOKUP(IF(ISBLANK(R11),$D$9,R11),Points,2,0)-VLOOKUP(IF(ISBLANK(S11),$D$9,S11),Points,2,0))^2+(VLOOKUP(IF(ISBLANK(R11),$D$9,R11),Points,3,0)-VLOOKUP(IF(ISBLANK(S11),$D$9,S11),Points,3,0))^2)/1000,1)</f>
        <v>3.4</v>
      </c>
      <c r="AY11" s="215">
        <f>ROUND(SQRT((VLOOKUP(IF(ISBLANK(S11),$D$9,S11),Points,2,0)-VLOOKUP(IF(ISBLANK(T11),$D$9,T11),Points,2,0))^2+(VLOOKUP(IF(ISBLANK(S11),$D$9,S11),Points,3,0)-VLOOKUP(IF(ISBLANK(T11),$D$9,T11),Points,3,0))^2)/1000,1)</f>
        <v>4.0999999999999996</v>
      </c>
      <c r="AZ11" s="215">
        <f>ROUND(SQRT((VLOOKUP(IF(ISBLANK(T11),$D$9,T11),Points,2,0)-VLOOKUP(IF(ISBLANK(U11),$D$9,U11),Points,2,0))^2+(VLOOKUP(IF(ISBLANK(T11),$D$9,T11),Points,3,0)-VLOOKUP(IF(ISBLANK(U11),$D$9,U11),Points,3,0))^2)/1000,1)</f>
        <v>24.2</v>
      </c>
      <c r="BA11" s="215">
        <f>ROUND(SQRT((VLOOKUP(IF(ISBLANK(U11),$D$9,U11),Points,2,0)-VLOOKUP(IF(ISBLANK(V11),$D$9,V11),Points,2,0))^2+(VLOOKUP(IF(ISBLANK(U11),$D$9,U11),Points,3,0)-VLOOKUP(IF(ISBLANK(V11),$D$9,V11),Points,3,0))^2)/1000,1)</f>
        <v>0</v>
      </c>
      <c r="BB11" s="215">
        <f>ROUND(SQRT((VLOOKUP(IF(ISBLANK(V11),$D$9,V11),Points,2,0)-VLOOKUP(IF(ISBLANK(W11),$D$9,W11),Points,2,0))^2+(VLOOKUP(IF(ISBLANK(V11),$D$9,V11),Points,3,0)-VLOOKUP(IF(ISBLANK(W11),$D$9,W11),Points,3,0))^2)/1000,1)</f>
        <v>0</v>
      </c>
      <c r="BC11" s="215">
        <f t="shared" ref="BC11:BC16" si="14">ROUND(SQRT((VLOOKUP(IF(ISBLANK(W11),$D$9,W11),Points,2,0)-VLOOKUP(IF(ISBLANK(X11),$D$9,X11),Points,2,0))^2+(VLOOKUP(IF(ISBLANK(W11),$D$9,W11),Points,3,0)-VLOOKUP(IF(ISBLANK(X11),$D$9,X11),Points,3,0))^2)/1000,1)</f>
        <v>0</v>
      </c>
      <c r="BD11" s="215">
        <f t="shared" ref="BD11:BD16" si="15">ROUND(SQRT((VLOOKUP(IF(ISBLANK(X11),$D$9,X11),Points,2,0)-VLOOKUP(IF(ISBLANK(Y11),$D$9,Y11),Points,2,0))^2+(VLOOKUP(IF(ISBLANK(X11),$D$9,X11),Points,3,0)-VLOOKUP(IF(ISBLANK(Y11),$D$9,Y11),Points,3,0))^2)/1000,1)</f>
        <v>0</v>
      </c>
      <c r="BE11" s="215">
        <f t="shared" ref="BE11:BE16" si="16">ROUND(SQRT((VLOOKUP(IF(ISBLANK(Y11),$D$9,Y11),Points,2,0)-VLOOKUP(IF(ISBLANK(Z11),$D$9,Z11),Points,2,0))^2+(VLOOKUP(IF(ISBLANK(Y11),$D$9,Y11),Points,3,0)-VLOOKUP(IF(ISBLANK(Z11),$D$9,Z11),Points,3,0))^2)/1000,1)</f>
        <v>0</v>
      </c>
      <c r="BF11" s="215">
        <f t="shared" ref="BF11:BF16" si="17">ROUND(SQRT((VLOOKUP(IF(ISBLANK(Z11),$D$9,Z11),Points,2,0)-VLOOKUP(IF(ISBLANK(AA11),$D$9,AA11),Points,2,0))^2+(VLOOKUP(IF(ISBLANK(Z11),$D$9,Z11),Points,3,0)-VLOOKUP(IF(ISBLANK(AA11),$D$9,AA11),Points,3,0))^2)/1000,1)</f>
        <v>0</v>
      </c>
      <c r="BG11" s="215">
        <f t="shared" ref="BG11:BG16" si="18">ROUND(SQRT((VLOOKUP(IF(ISBLANK(AA11),$D$9,AA11),Points,2,0)-VLOOKUP(IF(ISBLANK(AB11),$D$9,AB11),Points,2,0))^2+(VLOOKUP(IF(ISBLANK(AA11),$D$9,AA11),Points,3,0)-VLOOKUP(IF(ISBLANK(AB11),$D$9,AB11),Points,3,0))^2)/1000,1)</f>
        <v>0</v>
      </c>
      <c r="BH11" s="215">
        <f t="shared" ref="BH11:BH16" si="19">ROUND(SQRT((VLOOKUP(IF(ISBLANK(AB11),$D$9,AB11),Points,2,0)-VLOOKUP(IF(ISBLANK(AC11),$D$9,AC11),Points,2,0))^2+(VLOOKUP(IF(ISBLANK(AB11),$D$9,AB11),Points,3,0)-VLOOKUP(IF(ISBLANK(AC11),$D$9,AC11),Points,3,0))^2)/1000,1)</f>
        <v>0</v>
      </c>
      <c r="BI11" s="215">
        <f t="shared" ref="BI11:BI16" si="20">ROUND(SQRT((VLOOKUP(IF(ISBLANK(AC11),$D$9,AC11),Points,2,0)-VLOOKUP(IF(ISBLANK(AD11),$D$9,AD11),Points,2,0))^2+(VLOOKUP(IF(ISBLANK(AC11),$D$9,AC11),Points,3,0)-VLOOKUP(IF(ISBLANK(AD11),$D$9,AD11),Points,3,0))^2)/1000,1)</f>
        <v>0</v>
      </c>
      <c r="BJ11" s="215">
        <f t="shared" ref="BJ11:BJ16" si="21">ROUND(SQRT((VLOOKUP(IF(ISBLANK(AD11),$D$9,AD11),Points,2,0)-VLOOKUP(IF(ISBLANK(AE11),$D$9,AE11),Points,2,0))^2+(VLOOKUP(IF(ISBLANK(AD11),$D$9,AD11),Points,3,0)-VLOOKUP(IF(ISBLANK(AE11),$D$9,AE11),Points,3,0))^2)/1000,1)</f>
        <v>0</v>
      </c>
      <c r="BK11" s="215">
        <f t="shared" ref="BK11:BK16" si="22">ROUND(SQRT((VLOOKUP(IF(ISBLANK(AE11),$D$9,AE11),Points,2,0)-VLOOKUP(IF(ISBLANK(AF11),$D$9,AF11),Points,2,0))^2+(VLOOKUP(IF(ISBLANK(AE11),$D$9,AE11),Points,3,0)-VLOOKUP(IF(ISBLANK(AF11),$D$9,AF11),Points,3,0))^2)/1000,1)</f>
        <v>0</v>
      </c>
      <c r="BL11" s="215">
        <f t="shared" ref="BL11:BL16" si="23">ROUND(SQRT((VLOOKUP(IF(ISBLANK(AF11),$D$9,AF11),Points,2,0)-VLOOKUP(IF(ISBLANK(AG11),$D$9,AG11),Points,2,0))^2+(VLOOKUP(IF(ISBLANK(AF11),$D$9,AF11),Points,3,0)-VLOOKUP(IF(ISBLANK(AG11),$D$9,AG11),Points,3,0))^2)/1000,1)</f>
        <v>0</v>
      </c>
      <c r="BM11" s="215">
        <f t="shared" ref="BM11:BM16" si="24">ROUND(SQRT((VLOOKUP(IF(ISBLANK(AG11),$D$9,AG11),Points,2,0)-VLOOKUP(IF(ISBLANK(AH11),$D$9,AH11),Points,2,0))^2+(VLOOKUP(IF(ISBLANK(AG11),$D$9,AG11),Points,3,0)-VLOOKUP(IF(ISBLANK(AH11),$D$9,AH11),Points,3,0))^2)/1000,1)</f>
        <v>0</v>
      </c>
      <c r="BN11" s="215">
        <f t="shared" ref="BN11:BN16" si="25">ROUND(SQRT((VLOOKUP(IF(ISBLANK(AH11),$D$9,AH11),Points,2,0)-VLOOKUP(IF(ISBLANK(AI11),$D$9,AI11),Points,2,0))^2+(VLOOKUP(IF(ISBLANK(AH11),$D$9,AH11),Points,3,0)-VLOOKUP(IF(ISBLANK(AI11),$D$9,AI11),Points,3,0))^2)/1000,1)</f>
        <v>0</v>
      </c>
      <c r="BO11" s="216">
        <f>SUM(AK11:BN11)</f>
        <v>87.600000000000009</v>
      </c>
      <c r="BP11" s="217">
        <f>ROUND((BO11/$BO$1)*500,0)</f>
        <v>436</v>
      </c>
      <c r="BQ11" s="218">
        <f>31-COUNTBLANK(E11:AI11)</f>
        <v>16</v>
      </c>
      <c r="BR11" s="217">
        <f>ROUND((BQ11/$BQ$1)*500,0)</f>
        <v>364</v>
      </c>
      <c r="BS11" s="198">
        <v>0.25359953703703703</v>
      </c>
      <c r="BT11" s="219"/>
      <c r="BU11" s="220" t="str">
        <f t="shared" ref="BU11:BU16" si="26">IF(AND(ISNUMBER(BS11),ISNUMBER(BT11)),BT11-BS11,"")</f>
        <v/>
      </c>
      <c r="BV11" s="223">
        <f>BP11+BR11</f>
        <v>800</v>
      </c>
      <c r="BW11" s="223">
        <f>(BV11/$BV$1)*1000</f>
        <v>800</v>
      </c>
      <c r="BX11" s="224">
        <v>1</v>
      </c>
      <c r="BY11" s="225">
        <f>IF(ISBLANK(BP11),"",IF(BX11&gt;1,IF(BW11-BX11&lt;0,0,BW11-BX11),ROUND(BW11*(1-BX11),0)))</f>
        <v>0</v>
      </c>
      <c r="BZ11" s="247">
        <f t="shared" ref="BZ11:BZ16" ca="1" si="27">RANK(BY11,OFFSET(BY$11,0,0,Npil,1),0)</f>
        <v>5</v>
      </c>
      <c r="CA11" s="27" t="s">
        <v>158</v>
      </c>
      <c r="CC11" s="27"/>
      <c r="CD11" s="27"/>
      <c r="CG11" s="27"/>
      <c r="CH11" s="27"/>
    </row>
    <row r="12" spans="1:89">
      <c r="A12" s="245">
        <v>302</v>
      </c>
      <c r="B12" s="212" t="str">
        <f>IF(ISBLANK(A12),"",VLOOKUP(A12,piloci!B2:C18,2,0))</f>
        <v>POLSKA</v>
      </c>
      <c r="C12" s="213" t="str">
        <f>IF(ISBLANK(A12),"",VLOOKUP(A12,piloci!B10:D26,3,0))</f>
        <v>BARCZYŃSKI MAREK/BARA VIOLETTA</v>
      </c>
      <c r="D12" s="213" t="s">
        <v>20</v>
      </c>
      <c r="E12" s="213" t="s">
        <v>79</v>
      </c>
      <c r="F12" s="213">
        <v>5</v>
      </c>
      <c r="G12" s="213">
        <v>29</v>
      </c>
      <c r="H12" s="213">
        <v>28</v>
      </c>
      <c r="I12" s="213">
        <v>25</v>
      </c>
      <c r="J12" s="213">
        <v>24</v>
      </c>
      <c r="K12" s="213">
        <v>23</v>
      </c>
      <c r="L12" s="213">
        <v>14</v>
      </c>
      <c r="M12" s="213">
        <v>15</v>
      </c>
      <c r="N12" s="213">
        <v>18</v>
      </c>
      <c r="O12" s="213">
        <v>10</v>
      </c>
      <c r="P12" s="213">
        <v>4</v>
      </c>
      <c r="Q12" s="213"/>
      <c r="R12" s="213"/>
      <c r="S12" s="213"/>
      <c r="T12" s="213"/>
      <c r="U12" s="213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5">
        <f t="shared" si="0"/>
        <v>10.6</v>
      </c>
      <c r="AL12" s="215">
        <f t="shared" si="1"/>
        <v>5.0999999999999996</v>
      </c>
      <c r="AM12" s="215">
        <f t="shared" si="2"/>
        <v>2.2000000000000002</v>
      </c>
      <c r="AN12" s="215">
        <f t="shared" si="3"/>
        <v>6.7</v>
      </c>
      <c r="AO12" s="215">
        <f t="shared" si="4"/>
        <v>0.5</v>
      </c>
      <c r="AP12" s="215">
        <f t="shared" si="5"/>
        <v>2.9</v>
      </c>
      <c r="AQ12" s="215">
        <f t="shared" si="6"/>
        <v>4.5</v>
      </c>
      <c r="AR12" s="215">
        <f t="shared" si="7"/>
        <v>2.5</v>
      </c>
      <c r="AS12" s="215">
        <f t="shared" si="8"/>
        <v>5.6</v>
      </c>
      <c r="AT12" s="215">
        <f t="shared" si="9"/>
        <v>2.9</v>
      </c>
      <c r="AU12" s="215">
        <f t="shared" si="10"/>
        <v>15.8</v>
      </c>
      <c r="AV12" s="215">
        <f t="shared" si="11"/>
        <v>13.1</v>
      </c>
      <c r="AW12" s="215">
        <f t="shared" si="12"/>
        <v>0</v>
      </c>
      <c r="AX12" s="215">
        <f t="shared" si="13"/>
        <v>0</v>
      </c>
      <c r="AY12" s="215">
        <f t="shared" ref="AY12:AY16" si="28">ROUND(SQRT((VLOOKUP(IF(ISBLANK(S12),$D$9,S12),Points,2,0)-VLOOKUP(IF(ISBLANK(T12),$D$9,T12),Points,2,0))^2+(VLOOKUP(IF(ISBLANK(S12),$D$9,S12),Points,3,0)-VLOOKUP(IF(ISBLANK(T12),$D$9,T12),Points,3,0))^2)/1000,1)</f>
        <v>0</v>
      </c>
      <c r="AZ12" s="215">
        <f t="shared" ref="AZ12:AZ16" si="29">ROUND(SQRT((VLOOKUP(IF(ISBLANK(T12),$D$9,T12),Points,2,0)-VLOOKUP(IF(ISBLANK(U12),$D$9,U12),Points,2,0))^2+(VLOOKUP(IF(ISBLANK(T12),$D$9,T12),Points,3,0)-VLOOKUP(IF(ISBLANK(U12),$D$9,U12),Points,3,0))^2)/1000,1)</f>
        <v>0</v>
      </c>
      <c r="BA12" s="215">
        <f t="shared" ref="BA12:BA16" si="30">ROUND(SQRT((VLOOKUP(IF(ISBLANK(U12),$D$9,U12),Points,2,0)-VLOOKUP(IF(ISBLANK(V12),$D$9,V12),Points,2,0))^2+(VLOOKUP(IF(ISBLANK(U12),$D$9,U12),Points,3,0)-VLOOKUP(IF(ISBLANK(V12),$D$9,V12),Points,3,0))^2)/1000,1)</f>
        <v>0</v>
      </c>
      <c r="BB12" s="215">
        <f t="shared" ref="BB12:BB16" si="31">ROUND(SQRT((VLOOKUP(IF(ISBLANK(V12),$D$9,V12),Points,2,0)-VLOOKUP(IF(ISBLANK(W12),$D$9,W12),Points,2,0))^2+(VLOOKUP(IF(ISBLANK(V12),$D$9,V12),Points,3,0)-VLOOKUP(IF(ISBLANK(W12),$D$9,W12),Points,3,0))^2)/1000,1)</f>
        <v>0</v>
      </c>
      <c r="BC12" s="215">
        <f t="shared" si="14"/>
        <v>0</v>
      </c>
      <c r="BD12" s="215">
        <f t="shared" si="15"/>
        <v>0</v>
      </c>
      <c r="BE12" s="215">
        <f t="shared" si="16"/>
        <v>0</v>
      </c>
      <c r="BF12" s="215">
        <f t="shared" si="17"/>
        <v>0</v>
      </c>
      <c r="BG12" s="215">
        <f t="shared" si="18"/>
        <v>0</v>
      </c>
      <c r="BH12" s="215">
        <f t="shared" si="19"/>
        <v>0</v>
      </c>
      <c r="BI12" s="215">
        <f t="shared" si="20"/>
        <v>0</v>
      </c>
      <c r="BJ12" s="215">
        <f t="shared" si="21"/>
        <v>0</v>
      </c>
      <c r="BK12" s="215">
        <f t="shared" si="22"/>
        <v>0</v>
      </c>
      <c r="BL12" s="215">
        <f t="shared" si="23"/>
        <v>0</v>
      </c>
      <c r="BM12" s="215">
        <f t="shared" si="24"/>
        <v>0</v>
      </c>
      <c r="BN12" s="215">
        <f t="shared" si="25"/>
        <v>0</v>
      </c>
      <c r="BO12" s="216">
        <f t="shared" ref="BO12:BO16" si="32">SUM(AK12:BN12)</f>
        <v>72.399999999999991</v>
      </c>
      <c r="BP12" s="217">
        <f t="shared" ref="BP12:BP16" si="33">ROUND((BO12/$BO$1)*500,0)</f>
        <v>361</v>
      </c>
      <c r="BQ12" s="218">
        <f t="shared" ref="BQ12:BQ16" si="34">31-COUNTBLANK(E12:AI12)</f>
        <v>12</v>
      </c>
      <c r="BR12" s="217">
        <f t="shared" ref="BR12:BR16" si="35">ROUND((BQ12/$BQ$1)*500,0)</f>
        <v>273</v>
      </c>
      <c r="BS12" s="198">
        <v>0.25331018518518517</v>
      </c>
      <c r="BT12" s="219"/>
      <c r="BU12" s="220" t="str">
        <f t="shared" si="26"/>
        <v/>
      </c>
      <c r="BV12" s="223">
        <f t="shared" ref="BV12:BV16" si="36">BP12+BR12</f>
        <v>634</v>
      </c>
      <c r="BW12" s="223">
        <f t="shared" ref="BW12:BW16" si="37">(BV12/$BV$1)*1000</f>
        <v>634</v>
      </c>
      <c r="BX12" s="224">
        <v>1</v>
      </c>
      <c r="BY12" s="225">
        <f t="shared" ref="BY12:BY14" si="38">IF(ISBLANK(BP12),"",IF(BX12&gt;1,IF(BW12-BX12&lt;0,0,BW12-BX12),ROUND(BW12*(1-BX12),0)))</f>
        <v>0</v>
      </c>
      <c r="BZ12" s="247">
        <f t="shared" ca="1" si="27"/>
        <v>5</v>
      </c>
      <c r="CA12" s="27" t="s">
        <v>166</v>
      </c>
      <c r="CC12" s="27"/>
      <c r="CD12" s="27"/>
      <c r="CG12" s="27"/>
      <c r="CH12" s="27"/>
      <c r="CJ12" s="27"/>
      <c r="CK12" s="27"/>
    </row>
    <row r="13" spans="1:89">
      <c r="A13" s="245">
        <v>303</v>
      </c>
      <c r="B13" s="212" t="str">
        <f>IF(ISBLANK(A13),"",VLOOKUP(A13,piloci!B3:C19,2,0))</f>
        <v>POLSKA</v>
      </c>
      <c r="C13" s="213" t="str">
        <f>IF(ISBLANK(A13),"",VLOOKUP(A13,piloci!B11:D27,3,0))</f>
        <v>KRUPA PIOTR / KRUPA AGNIESZKA</v>
      </c>
      <c r="D13" s="213" t="s">
        <v>20</v>
      </c>
      <c r="E13" s="213" t="s">
        <v>79</v>
      </c>
      <c r="F13" s="213">
        <v>5</v>
      </c>
      <c r="G13" s="213">
        <v>30</v>
      </c>
      <c r="H13" s="213">
        <v>29</v>
      </c>
      <c r="I13" s="213">
        <v>28</v>
      </c>
      <c r="J13" s="213">
        <v>27</v>
      </c>
      <c r="K13" s="213">
        <v>26</v>
      </c>
      <c r="L13" s="213">
        <v>14</v>
      </c>
      <c r="M13" s="213">
        <v>15</v>
      </c>
      <c r="N13" s="213">
        <v>18</v>
      </c>
      <c r="O13" s="213">
        <v>19</v>
      </c>
      <c r="P13" s="213">
        <v>20</v>
      </c>
      <c r="Q13" s="213">
        <v>21</v>
      </c>
      <c r="R13" s="213">
        <v>9</v>
      </c>
      <c r="S13" s="213">
        <v>8</v>
      </c>
      <c r="T13" s="213">
        <v>3</v>
      </c>
      <c r="U13" s="213"/>
      <c r="V13" s="213"/>
      <c r="W13" s="213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5">
        <f t="shared" si="0"/>
        <v>10.6</v>
      </c>
      <c r="AL13" s="215">
        <f t="shared" si="1"/>
        <v>2.2999999999999998</v>
      </c>
      <c r="AM13" s="215">
        <f t="shared" si="2"/>
        <v>4.5</v>
      </c>
      <c r="AN13" s="215">
        <f t="shared" si="3"/>
        <v>2.2000000000000002</v>
      </c>
      <c r="AO13" s="215">
        <f t="shared" si="4"/>
        <v>3.3</v>
      </c>
      <c r="AP13" s="215">
        <f t="shared" si="5"/>
        <v>3.1</v>
      </c>
      <c r="AQ13" s="215">
        <f t="shared" si="6"/>
        <v>11.9</v>
      </c>
      <c r="AR13" s="215">
        <f t="shared" si="7"/>
        <v>2.5</v>
      </c>
      <c r="AS13" s="215">
        <f t="shared" si="8"/>
        <v>5.6</v>
      </c>
      <c r="AT13" s="215">
        <f t="shared" si="9"/>
        <v>4.3</v>
      </c>
      <c r="AU13" s="215">
        <f t="shared" si="10"/>
        <v>7.1</v>
      </c>
      <c r="AV13" s="215">
        <f t="shared" si="11"/>
        <v>4.3</v>
      </c>
      <c r="AW13" s="215">
        <f t="shared" si="12"/>
        <v>6.8</v>
      </c>
      <c r="AX13" s="215">
        <f t="shared" si="13"/>
        <v>3.3</v>
      </c>
      <c r="AY13" s="215">
        <f t="shared" si="28"/>
        <v>4.9000000000000004</v>
      </c>
      <c r="AZ13" s="215">
        <f t="shared" si="29"/>
        <v>0.2</v>
      </c>
      <c r="BA13" s="215">
        <f t="shared" si="30"/>
        <v>0</v>
      </c>
      <c r="BB13" s="215">
        <f t="shared" si="31"/>
        <v>0</v>
      </c>
      <c r="BC13" s="215">
        <f t="shared" si="14"/>
        <v>0</v>
      </c>
      <c r="BD13" s="215">
        <f t="shared" si="15"/>
        <v>0</v>
      </c>
      <c r="BE13" s="215">
        <f t="shared" si="16"/>
        <v>0</v>
      </c>
      <c r="BF13" s="215">
        <f t="shared" si="17"/>
        <v>0</v>
      </c>
      <c r="BG13" s="215">
        <f t="shared" si="18"/>
        <v>0</v>
      </c>
      <c r="BH13" s="215">
        <f t="shared" si="19"/>
        <v>0</v>
      </c>
      <c r="BI13" s="215">
        <f t="shared" si="20"/>
        <v>0</v>
      </c>
      <c r="BJ13" s="215">
        <f t="shared" si="21"/>
        <v>0</v>
      </c>
      <c r="BK13" s="215">
        <f t="shared" si="22"/>
        <v>0</v>
      </c>
      <c r="BL13" s="215">
        <f t="shared" si="23"/>
        <v>0</v>
      </c>
      <c r="BM13" s="215">
        <f t="shared" si="24"/>
        <v>0</v>
      </c>
      <c r="BN13" s="215">
        <f t="shared" si="25"/>
        <v>0</v>
      </c>
      <c r="BO13" s="216">
        <f t="shared" si="32"/>
        <v>76.900000000000006</v>
      </c>
      <c r="BP13" s="217">
        <f t="shared" si="33"/>
        <v>383</v>
      </c>
      <c r="BQ13" s="218">
        <f t="shared" si="34"/>
        <v>16</v>
      </c>
      <c r="BR13" s="217">
        <f t="shared" si="35"/>
        <v>364</v>
      </c>
      <c r="BS13" s="198">
        <v>0.2417013888888889</v>
      </c>
      <c r="BT13" s="219">
        <v>0.30976851851851855</v>
      </c>
      <c r="BU13" s="220">
        <f t="shared" si="26"/>
        <v>6.8067129629629658E-2</v>
      </c>
      <c r="BV13" s="223">
        <f t="shared" si="36"/>
        <v>747</v>
      </c>
      <c r="BW13" s="223">
        <f t="shared" si="37"/>
        <v>747</v>
      </c>
      <c r="BX13" s="224"/>
      <c r="BY13" s="225">
        <f t="shared" si="38"/>
        <v>747</v>
      </c>
      <c r="BZ13" s="247">
        <f t="shared" ca="1" si="27"/>
        <v>3</v>
      </c>
      <c r="CC13" s="27"/>
      <c r="CD13" s="27"/>
      <c r="CG13" s="27"/>
      <c r="CH13" s="27"/>
    </row>
    <row r="14" spans="1:89">
      <c r="A14" s="245">
        <v>304</v>
      </c>
      <c r="B14" s="212" t="str">
        <f>IF(ISBLANK(A14),"",VLOOKUP(A14,piloci!B4:C20,2,0))</f>
        <v>POLSKA</v>
      </c>
      <c r="C14" s="213" t="str">
        <f>IF(ISBLANK(A14),"",VLOOKUP(A14,piloci!B12:D28,3,0))</f>
        <v xml:space="preserve">BALCERZEWSKI  JAROSŁAW  / KŁOSS MAGDALENA </v>
      </c>
      <c r="D14" s="213" t="s">
        <v>20</v>
      </c>
      <c r="E14" s="213" t="s">
        <v>79</v>
      </c>
      <c r="F14" s="213">
        <v>6</v>
      </c>
      <c r="G14" s="213">
        <v>7</v>
      </c>
      <c r="H14" s="213">
        <v>8</v>
      </c>
      <c r="I14" s="213">
        <v>9</v>
      </c>
      <c r="J14" s="213">
        <v>22</v>
      </c>
      <c r="K14" s="213">
        <v>4</v>
      </c>
      <c r="L14" s="213">
        <v>28</v>
      </c>
      <c r="M14" s="213">
        <v>27</v>
      </c>
      <c r="N14" s="213">
        <v>26</v>
      </c>
      <c r="O14" s="213">
        <v>29</v>
      </c>
      <c r="P14" s="213">
        <v>30</v>
      </c>
      <c r="Q14" s="213">
        <v>5</v>
      </c>
      <c r="R14" s="213">
        <v>3</v>
      </c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4"/>
      <c r="AF14" s="214"/>
      <c r="AG14" s="214"/>
      <c r="AH14" s="214"/>
      <c r="AI14" s="214"/>
      <c r="AJ14" s="214"/>
      <c r="AK14" s="215">
        <f t="shared" si="0"/>
        <v>7.6</v>
      </c>
      <c r="AL14" s="215">
        <f t="shared" si="1"/>
        <v>6.8</v>
      </c>
      <c r="AM14" s="215">
        <f t="shared" si="2"/>
        <v>10.3</v>
      </c>
      <c r="AN14" s="215">
        <f t="shared" si="3"/>
        <v>3.3</v>
      </c>
      <c r="AO14" s="215">
        <f t="shared" si="4"/>
        <v>4.5</v>
      </c>
      <c r="AP14" s="215">
        <f t="shared" si="5"/>
        <v>6.2</v>
      </c>
      <c r="AQ14" s="215">
        <f t="shared" si="6"/>
        <v>5.8</v>
      </c>
      <c r="AR14" s="215">
        <f t="shared" si="7"/>
        <v>3.3</v>
      </c>
      <c r="AS14" s="215">
        <f t="shared" si="8"/>
        <v>3.1</v>
      </c>
      <c r="AT14" s="215">
        <f t="shared" si="9"/>
        <v>6.7</v>
      </c>
      <c r="AU14" s="215">
        <f t="shared" si="10"/>
        <v>4.5</v>
      </c>
      <c r="AV14" s="215">
        <f t="shared" si="11"/>
        <v>2.2999999999999998</v>
      </c>
      <c r="AW14" s="215">
        <f t="shared" si="12"/>
        <v>10.4</v>
      </c>
      <c r="AX14" s="215">
        <f t="shared" si="13"/>
        <v>0.2</v>
      </c>
      <c r="AY14" s="215">
        <f t="shared" si="28"/>
        <v>0</v>
      </c>
      <c r="AZ14" s="215">
        <f t="shared" si="29"/>
        <v>0</v>
      </c>
      <c r="BA14" s="215">
        <f t="shared" si="30"/>
        <v>0</v>
      </c>
      <c r="BB14" s="215">
        <f t="shared" si="31"/>
        <v>0</v>
      </c>
      <c r="BC14" s="215">
        <f t="shared" si="14"/>
        <v>0</v>
      </c>
      <c r="BD14" s="215">
        <f t="shared" si="15"/>
        <v>0</v>
      </c>
      <c r="BE14" s="215">
        <f t="shared" si="16"/>
        <v>0</v>
      </c>
      <c r="BF14" s="215">
        <f t="shared" si="17"/>
        <v>0</v>
      </c>
      <c r="BG14" s="215">
        <f t="shared" si="18"/>
        <v>0</v>
      </c>
      <c r="BH14" s="215">
        <f t="shared" si="19"/>
        <v>0</v>
      </c>
      <c r="BI14" s="215">
        <f t="shared" si="20"/>
        <v>0</v>
      </c>
      <c r="BJ14" s="215">
        <f t="shared" si="21"/>
        <v>0</v>
      </c>
      <c r="BK14" s="215">
        <f t="shared" si="22"/>
        <v>0</v>
      </c>
      <c r="BL14" s="215">
        <f t="shared" si="23"/>
        <v>0</v>
      </c>
      <c r="BM14" s="215">
        <f t="shared" si="24"/>
        <v>0</v>
      </c>
      <c r="BN14" s="215">
        <f t="shared" si="25"/>
        <v>0</v>
      </c>
      <c r="BO14" s="216">
        <f t="shared" si="32"/>
        <v>75.000000000000014</v>
      </c>
      <c r="BP14" s="217">
        <f t="shared" si="33"/>
        <v>374</v>
      </c>
      <c r="BQ14" s="218">
        <f t="shared" si="34"/>
        <v>14</v>
      </c>
      <c r="BR14" s="217">
        <f t="shared" si="35"/>
        <v>318</v>
      </c>
      <c r="BS14" s="198">
        <v>0.24099537037037036</v>
      </c>
      <c r="BT14" s="219">
        <v>0.31172453703703701</v>
      </c>
      <c r="BU14" s="220">
        <f t="shared" si="26"/>
        <v>7.0729166666666649E-2</v>
      </c>
      <c r="BV14" s="223">
        <f t="shared" si="36"/>
        <v>692</v>
      </c>
      <c r="BW14" s="223">
        <f t="shared" si="37"/>
        <v>692</v>
      </c>
      <c r="BX14" s="224"/>
      <c r="BY14" s="225">
        <f t="shared" si="38"/>
        <v>692</v>
      </c>
      <c r="BZ14" s="247">
        <f t="shared" ca="1" si="27"/>
        <v>4</v>
      </c>
      <c r="CA14" s="27"/>
      <c r="CC14" s="27"/>
      <c r="CD14" s="27"/>
      <c r="CG14" s="27"/>
      <c r="CH14" s="27"/>
      <c r="CJ14" s="27"/>
      <c r="CK14" s="27"/>
    </row>
    <row r="15" spans="1:89">
      <c r="A15" s="245">
        <v>305</v>
      </c>
      <c r="B15" s="212" t="str">
        <f>IF(ISBLANK(A15),"",VLOOKUP(A15,piloci!B5:C21,2,0))</f>
        <v>RUSSIA</v>
      </c>
      <c r="C15" s="213" t="str">
        <f>IF(ISBLANK(A15),"",VLOOKUP(A15,piloci!B13:D29,3,0))</f>
        <v>EKIMOV KIRILL / SHARAPOW ANATOLY</v>
      </c>
      <c r="D15" s="213" t="s">
        <v>20</v>
      </c>
      <c r="E15" s="213" t="s">
        <v>79</v>
      </c>
      <c r="F15" s="213">
        <v>5</v>
      </c>
      <c r="G15" s="213">
        <v>30</v>
      </c>
      <c r="H15" s="213">
        <v>29</v>
      </c>
      <c r="I15" s="213">
        <v>28</v>
      </c>
      <c r="J15" s="213">
        <v>27</v>
      </c>
      <c r="K15" s="213">
        <v>26</v>
      </c>
      <c r="L15" s="213">
        <v>25</v>
      </c>
      <c r="M15" s="213">
        <v>14</v>
      </c>
      <c r="N15" s="213">
        <v>16</v>
      </c>
      <c r="O15" s="213">
        <v>17</v>
      </c>
      <c r="P15" s="213">
        <v>15</v>
      </c>
      <c r="Q15" s="213">
        <v>18</v>
      </c>
      <c r="R15" s="213">
        <v>10</v>
      </c>
      <c r="S15" s="213">
        <v>11</v>
      </c>
      <c r="T15" s="213">
        <v>12</v>
      </c>
      <c r="U15" s="213">
        <v>13</v>
      </c>
      <c r="V15" s="213">
        <v>20</v>
      </c>
      <c r="W15" s="213">
        <v>21</v>
      </c>
      <c r="X15" s="213">
        <v>9</v>
      </c>
      <c r="Y15" s="213">
        <v>8</v>
      </c>
      <c r="Z15" s="213">
        <v>3</v>
      </c>
      <c r="AA15" s="213"/>
      <c r="AB15" s="213"/>
      <c r="AC15" s="213"/>
      <c r="AD15" s="213"/>
      <c r="AE15" s="214"/>
      <c r="AF15" s="214"/>
      <c r="AG15" s="214"/>
      <c r="AH15" s="214"/>
      <c r="AI15" s="214"/>
      <c r="AJ15" s="214"/>
      <c r="AK15" s="215">
        <f t="shared" si="0"/>
        <v>10.6</v>
      </c>
      <c r="AL15" s="215">
        <f t="shared" si="1"/>
        <v>2.2999999999999998</v>
      </c>
      <c r="AM15" s="215">
        <f t="shared" si="2"/>
        <v>4.5</v>
      </c>
      <c r="AN15" s="215">
        <f t="shared" si="3"/>
        <v>2.2000000000000002</v>
      </c>
      <c r="AO15" s="215">
        <f t="shared" si="4"/>
        <v>3.3</v>
      </c>
      <c r="AP15" s="215">
        <f t="shared" si="5"/>
        <v>3.1</v>
      </c>
      <c r="AQ15" s="215">
        <f t="shared" si="6"/>
        <v>4.3</v>
      </c>
      <c r="AR15" s="215">
        <f t="shared" si="7"/>
        <v>7.6</v>
      </c>
      <c r="AS15" s="215">
        <f t="shared" si="8"/>
        <v>8.5</v>
      </c>
      <c r="AT15" s="215">
        <f t="shared" si="9"/>
        <v>4.8</v>
      </c>
      <c r="AU15" s="215">
        <f t="shared" si="10"/>
        <v>4</v>
      </c>
      <c r="AV15" s="215">
        <f t="shared" si="11"/>
        <v>5.6</v>
      </c>
      <c r="AW15" s="215">
        <f t="shared" si="12"/>
        <v>2.9</v>
      </c>
      <c r="AX15" s="215">
        <f t="shared" si="13"/>
        <v>3.2</v>
      </c>
      <c r="AY15" s="215">
        <f t="shared" si="28"/>
        <v>3.4</v>
      </c>
      <c r="AZ15" s="215">
        <f t="shared" si="29"/>
        <v>4.0999999999999996</v>
      </c>
      <c r="BA15" s="215">
        <f t="shared" si="30"/>
        <v>6.5</v>
      </c>
      <c r="BB15" s="215">
        <f t="shared" si="31"/>
        <v>4.3</v>
      </c>
      <c r="BC15" s="215">
        <f t="shared" si="14"/>
        <v>6.8</v>
      </c>
      <c r="BD15" s="215">
        <f t="shared" si="15"/>
        <v>3.3</v>
      </c>
      <c r="BE15" s="215">
        <f t="shared" si="16"/>
        <v>4.9000000000000004</v>
      </c>
      <c r="BF15" s="215">
        <f t="shared" si="17"/>
        <v>0.2</v>
      </c>
      <c r="BG15" s="215">
        <f t="shared" si="18"/>
        <v>0</v>
      </c>
      <c r="BH15" s="215">
        <f t="shared" si="19"/>
        <v>0</v>
      </c>
      <c r="BI15" s="215">
        <f t="shared" si="20"/>
        <v>0</v>
      </c>
      <c r="BJ15" s="215">
        <f t="shared" si="21"/>
        <v>0</v>
      </c>
      <c r="BK15" s="215">
        <f t="shared" si="22"/>
        <v>0</v>
      </c>
      <c r="BL15" s="215">
        <f t="shared" si="23"/>
        <v>0</v>
      </c>
      <c r="BM15" s="215">
        <f t="shared" si="24"/>
        <v>0</v>
      </c>
      <c r="BN15" s="215">
        <f t="shared" si="25"/>
        <v>0</v>
      </c>
      <c r="BO15" s="216">
        <f t="shared" si="32"/>
        <v>100.39999999999999</v>
      </c>
      <c r="BP15" s="217">
        <f t="shared" si="33"/>
        <v>500</v>
      </c>
      <c r="BQ15" s="218">
        <f t="shared" si="34"/>
        <v>22</v>
      </c>
      <c r="BR15" s="217">
        <f t="shared" si="35"/>
        <v>500</v>
      </c>
      <c r="BS15" s="198">
        <v>0.24888888888888891</v>
      </c>
      <c r="BT15" s="219">
        <v>0.32321759259259258</v>
      </c>
      <c r="BU15" s="220">
        <f t="shared" si="26"/>
        <v>7.4328703703703675E-2</v>
      </c>
      <c r="BV15" s="223">
        <f t="shared" si="36"/>
        <v>1000</v>
      </c>
      <c r="BW15" s="223">
        <f t="shared" si="37"/>
        <v>1000</v>
      </c>
      <c r="BX15" s="224"/>
      <c r="BY15" s="225">
        <f>IF(ISBLANK(BP15),"",IF(BX15&gt;1,IF(BW15-BX15&lt;0,0,BW15-BX15),ROUND(BW15*(1-BX15),0)))</f>
        <v>1000</v>
      </c>
      <c r="BZ15" s="247">
        <f t="shared" ca="1" si="27"/>
        <v>1</v>
      </c>
      <c r="CC15" s="27"/>
      <c r="CD15" s="27"/>
      <c r="CG15" s="27"/>
      <c r="CH15" s="27"/>
    </row>
    <row r="16" spans="1:89">
      <c r="A16" s="249">
        <v>316</v>
      </c>
      <c r="B16" s="212" t="str">
        <f>IF(ISBLANK(A16),"",VLOOKUP(A16,piloci!B6:C22,2,0))</f>
        <v>POLSKA</v>
      </c>
      <c r="C16" s="213" t="str">
        <f>IF(ISBLANK(A16),"",VLOOKUP(A16,piloci!B14:D30,3,0))</f>
        <v>WALKOWIAK DANIEL / WALKOWIAK ROMAN</v>
      </c>
      <c r="D16" s="213" t="s">
        <v>20</v>
      </c>
      <c r="E16" s="213" t="s">
        <v>79</v>
      </c>
      <c r="F16" s="213">
        <v>5</v>
      </c>
      <c r="G16" s="213">
        <v>30</v>
      </c>
      <c r="H16" s="213">
        <v>29</v>
      </c>
      <c r="I16" s="213">
        <v>28</v>
      </c>
      <c r="J16" s="213">
        <v>27</v>
      </c>
      <c r="K16" s="213">
        <v>26</v>
      </c>
      <c r="L16" s="213">
        <v>25</v>
      </c>
      <c r="M16" s="213">
        <v>24</v>
      </c>
      <c r="N16" s="213">
        <v>23</v>
      </c>
      <c r="O16" s="213">
        <v>14</v>
      </c>
      <c r="P16" s="213">
        <v>15</v>
      </c>
      <c r="Q16" s="213">
        <v>18</v>
      </c>
      <c r="R16" s="213">
        <v>10</v>
      </c>
      <c r="S16" s="213">
        <v>11</v>
      </c>
      <c r="T16" s="213">
        <v>12</v>
      </c>
      <c r="U16" s="213">
        <v>13</v>
      </c>
      <c r="V16" s="213">
        <v>20</v>
      </c>
      <c r="W16" s="213">
        <v>21</v>
      </c>
      <c r="X16" s="213">
        <v>9</v>
      </c>
      <c r="Y16" s="213">
        <v>8</v>
      </c>
      <c r="Z16" s="213">
        <v>3</v>
      </c>
      <c r="AA16" s="213"/>
      <c r="AB16" s="213"/>
      <c r="AC16" s="213"/>
      <c r="AD16" s="213"/>
      <c r="AE16" s="214"/>
      <c r="AF16" s="214"/>
      <c r="AG16" s="214"/>
      <c r="AH16" s="214"/>
      <c r="AI16" s="214"/>
      <c r="AJ16" s="214"/>
      <c r="AK16" s="215">
        <f t="shared" si="0"/>
        <v>10.6</v>
      </c>
      <c r="AL16" s="215">
        <f t="shared" si="1"/>
        <v>2.2999999999999998</v>
      </c>
      <c r="AM16" s="215">
        <f t="shared" si="2"/>
        <v>4.5</v>
      </c>
      <c r="AN16" s="215">
        <f t="shared" si="3"/>
        <v>2.2000000000000002</v>
      </c>
      <c r="AO16" s="215">
        <f t="shared" si="4"/>
        <v>3.3</v>
      </c>
      <c r="AP16" s="215">
        <f t="shared" si="5"/>
        <v>3.1</v>
      </c>
      <c r="AQ16" s="215">
        <f t="shared" si="6"/>
        <v>4.3</v>
      </c>
      <c r="AR16" s="215">
        <f t="shared" si="7"/>
        <v>0.5</v>
      </c>
      <c r="AS16" s="215">
        <f t="shared" si="8"/>
        <v>2.9</v>
      </c>
      <c r="AT16" s="215">
        <f t="shared" si="9"/>
        <v>4.5</v>
      </c>
      <c r="AU16" s="215">
        <f t="shared" si="10"/>
        <v>2.5</v>
      </c>
      <c r="AV16" s="215">
        <f t="shared" si="11"/>
        <v>5.6</v>
      </c>
      <c r="AW16" s="215">
        <f t="shared" si="12"/>
        <v>2.9</v>
      </c>
      <c r="AX16" s="215">
        <f t="shared" si="13"/>
        <v>3.2</v>
      </c>
      <c r="AY16" s="215">
        <f t="shared" si="28"/>
        <v>3.4</v>
      </c>
      <c r="AZ16" s="215">
        <f t="shared" si="29"/>
        <v>4.0999999999999996</v>
      </c>
      <c r="BA16" s="215">
        <f t="shared" si="30"/>
        <v>6.5</v>
      </c>
      <c r="BB16" s="215">
        <f t="shared" si="31"/>
        <v>4.3</v>
      </c>
      <c r="BC16" s="215">
        <f t="shared" si="14"/>
        <v>6.8</v>
      </c>
      <c r="BD16" s="215">
        <f t="shared" si="15"/>
        <v>3.3</v>
      </c>
      <c r="BE16" s="215">
        <f t="shared" si="16"/>
        <v>4.9000000000000004</v>
      </c>
      <c r="BF16" s="215">
        <f t="shared" si="17"/>
        <v>0.2</v>
      </c>
      <c r="BG16" s="215">
        <f t="shared" si="18"/>
        <v>0</v>
      </c>
      <c r="BH16" s="215">
        <f t="shared" si="19"/>
        <v>0</v>
      </c>
      <c r="BI16" s="215">
        <f t="shared" si="20"/>
        <v>0</v>
      </c>
      <c r="BJ16" s="215">
        <f t="shared" si="21"/>
        <v>0</v>
      </c>
      <c r="BK16" s="215">
        <f t="shared" si="22"/>
        <v>0</v>
      </c>
      <c r="BL16" s="215">
        <f t="shared" si="23"/>
        <v>0</v>
      </c>
      <c r="BM16" s="215">
        <f t="shared" si="24"/>
        <v>0</v>
      </c>
      <c r="BN16" s="215">
        <f t="shared" si="25"/>
        <v>0</v>
      </c>
      <c r="BO16" s="216">
        <f t="shared" si="32"/>
        <v>85.9</v>
      </c>
      <c r="BP16" s="217">
        <f t="shared" si="33"/>
        <v>428</v>
      </c>
      <c r="BQ16" s="218">
        <f t="shared" si="34"/>
        <v>22</v>
      </c>
      <c r="BR16" s="217">
        <f t="shared" si="35"/>
        <v>500</v>
      </c>
      <c r="BS16" s="198">
        <v>0.2477314814814815</v>
      </c>
      <c r="BT16" s="219">
        <v>0.32640046296296293</v>
      </c>
      <c r="BU16" s="220">
        <f t="shared" si="26"/>
        <v>7.8668981481481437E-2</v>
      </c>
      <c r="BV16" s="223">
        <f t="shared" si="36"/>
        <v>928</v>
      </c>
      <c r="BW16" s="223">
        <f t="shared" si="37"/>
        <v>928</v>
      </c>
      <c r="BX16" s="224"/>
      <c r="BY16" s="225">
        <f>IF(ISBLANK(BP16),"",IF(BX16&gt;1,IF(BW16-BX16&lt;0,0,BW16-BX16),ROUND(BW16*(1-BX16),0)))</f>
        <v>928</v>
      </c>
      <c r="BZ16" s="247">
        <f t="shared" ca="1" si="27"/>
        <v>2</v>
      </c>
      <c r="CA16" s="27"/>
      <c r="CC16" s="27"/>
      <c r="CD16" s="27"/>
      <c r="CG16" s="27"/>
      <c r="CH16" s="27"/>
      <c r="CJ16" s="27"/>
      <c r="CK16" s="27"/>
    </row>
    <row r="17" spans="1:89">
      <c r="A17" s="249">
        <v>211</v>
      </c>
      <c r="B17" s="212" t="str">
        <f>IF(ISBLANK(A17),"",VLOOKUP(A17,piloci!B7:C23,2,0))</f>
        <v>POLSKA</v>
      </c>
      <c r="C17" s="213" t="str">
        <f>IF(ISBLANK(A17),"",VLOOKUP(A17,piloci!B15:D31,3,0))</f>
        <v>TOMASZ KRZYSZTOF / IRENEUSZ WĄTROBA</v>
      </c>
      <c r="D17" s="213" t="s">
        <v>20</v>
      </c>
      <c r="E17" s="253" t="s">
        <v>79</v>
      </c>
      <c r="F17" s="253">
        <v>5</v>
      </c>
      <c r="G17" s="253">
        <v>30</v>
      </c>
      <c r="H17" s="253">
        <v>4</v>
      </c>
      <c r="I17" s="253">
        <v>22</v>
      </c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4"/>
      <c r="AF17" s="214"/>
      <c r="AG17" s="214"/>
      <c r="AH17" s="214"/>
      <c r="AI17" s="214"/>
      <c r="AJ17" s="214"/>
      <c r="AK17" s="215">
        <f t="shared" ref="AK17" si="39">ROUND(SQRT((VLOOKUP(IF(ISBLANK(E17),$D$9,E17),Points,2,0)-VLOOKUP(IF(ISBLANK(F17),$D$9,F17),Points,2,0))^2+(VLOOKUP(IF(ISBLANK(E17),$D$9,E17),Points,3,0)-VLOOKUP(IF(ISBLANK(F17),$D$9,F17),Points,3,0))^2)/1000,1)</f>
        <v>10.6</v>
      </c>
      <c r="AL17" s="215">
        <f t="shared" ref="AL17" si="40">ROUND(SQRT((VLOOKUP(IF(ISBLANK(F17),$D$9,F17),Points,2,0)-VLOOKUP(IF(ISBLANK(G17),$D$9,G17),Points,2,0))^2+(VLOOKUP(IF(ISBLANK(F17),$D$9,F17),Points,3,0)-VLOOKUP(IF(ISBLANK(G17),$D$9,G17),Points,3,0))^2)/1000,1)</f>
        <v>2.2999999999999998</v>
      </c>
      <c r="AM17" s="215">
        <f t="shared" ref="AM17" si="41">ROUND(SQRT((VLOOKUP(IF(ISBLANK(G17),$D$9,G17),Points,2,0)-VLOOKUP(IF(ISBLANK(H17),$D$9,H17),Points,2,0))^2+(VLOOKUP(IF(ISBLANK(G17),$D$9,G17),Points,3,0)-VLOOKUP(IF(ISBLANK(H17),$D$9,H17),Points,3,0))^2)/1000,1)</f>
        <v>5.7</v>
      </c>
      <c r="AN17" s="215">
        <f t="shared" ref="AN17" si="42">ROUND(SQRT((VLOOKUP(IF(ISBLANK(H17),$D$9,H17),Points,2,0)-VLOOKUP(IF(ISBLANK(I17),$D$9,I17),Points,2,0))^2+(VLOOKUP(IF(ISBLANK(H17),$D$9,H17),Points,3,0)-VLOOKUP(IF(ISBLANK(I17),$D$9,I17),Points,3,0))^2)/1000,1)</f>
        <v>6.2</v>
      </c>
      <c r="AO17" s="215">
        <f t="shared" ref="AO17" si="43">ROUND(SQRT((VLOOKUP(IF(ISBLANK(I17),$D$9,I17),Points,2,0)-VLOOKUP(IF(ISBLANK(J17),$D$9,J17),Points,2,0))^2+(VLOOKUP(IF(ISBLANK(I17),$D$9,I17),Points,3,0)-VLOOKUP(IF(ISBLANK(J17),$D$9,J17),Points,3,0))^2)/1000,1)</f>
        <v>11.1</v>
      </c>
      <c r="AP17" s="215">
        <f t="shared" ref="AP17" si="44">ROUND(SQRT((VLOOKUP(IF(ISBLANK(J17),$D$9,J17),Points,2,0)-VLOOKUP(IF(ISBLANK(K17),$D$9,K17),Points,2,0))^2+(VLOOKUP(IF(ISBLANK(J17),$D$9,J17),Points,3,0)-VLOOKUP(IF(ISBLANK(K17),$D$9,K17),Points,3,0))^2)/1000,1)</f>
        <v>0</v>
      </c>
      <c r="AQ17" s="215">
        <f t="shared" ref="AQ17" si="45">ROUND(SQRT((VLOOKUP(IF(ISBLANK(K17),$D$9,K17),Points,2,0)-VLOOKUP(IF(ISBLANK(L17),$D$9,L17),Points,2,0))^2+(VLOOKUP(IF(ISBLANK(K17),$D$9,K17),Points,3,0)-VLOOKUP(IF(ISBLANK(L17),$D$9,L17),Points,3,0))^2)/1000,1)</f>
        <v>0</v>
      </c>
      <c r="AR17" s="215">
        <f t="shared" ref="AR17" si="46">ROUND(SQRT((VLOOKUP(IF(ISBLANK(L17),$D$9,L17),Points,2,0)-VLOOKUP(IF(ISBLANK(M17),$D$9,M17),Points,2,0))^2+(VLOOKUP(IF(ISBLANK(L17),$D$9,L17),Points,3,0)-VLOOKUP(IF(ISBLANK(M17),$D$9,M17),Points,3,0))^2)/1000,1)</f>
        <v>0</v>
      </c>
      <c r="AS17" s="215">
        <f t="shared" ref="AS17" si="47">ROUND(SQRT((VLOOKUP(IF(ISBLANK(M17),$D$9,M17),Points,2,0)-VLOOKUP(IF(ISBLANK(N17),$D$9,N17),Points,2,0))^2+(VLOOKUP(IF(ISBLANK(M17),$D$9,M17),Points,3,0)-VLOOKUP(IF(ISBLANK(N17),$D$9,N17),Points,3,0))^2)/1000,1)</f>
        <v>0</v>
      </c>
      <c r="AT17" s="215">
        <f t="shared" ref="AT17" si="48">ROUND(SQRT((VLOOKUP(IF(ISBLANK(N17),$D$9,N17),Points,2,0)-VLOOKUP(IF(ISBLANK(O17),$D$9,O17),Points,2,0))^2+(VLOOKUP(IF(ISBLANK(N17),$D$9,N17),Points,3,0)-VLOOKUP(IF(ISBLANK(O17),$D$9,O17),Points,3,0))^2)/1000,1)</f>
        <v>0</v>
      </c>
      <c r="AU17" s="215">
        <f t="shared" ref="AU17" si="49">ROUND(SQRT((VLOOKUP(IF(ISBLANK(O17),$D$9,O17),Points,2,0)-VLOOKUP(IF(ISBLANK(P17),$D$9,P17),Points,2,0))^2+(VLOOKUP(IF(ISBLANK(O17),$D$9,O17),Points,3,0)-VLOOKUP(IF(ISBLANK(P17),$D$9,P17),Points,3,0))^2)/1000,1)</f>
        <v>0</v>
      </c>
      <c r="AV17" s="215">
        <f t="shared" ref="AV17" si="50">ROUND(SQRT((VLOOKUP(IF(ISBLANK(P17),$D$9,P17),Points,2,0)-VLOOKUP(IF(ISBLANK(Q17),$D$9,Q17),Points,2,0))^2+(VLOOKUP(IF(ISBLANK(P17),$D$9,P17),Points,3,0)-VLOOKUP(IF(ISBLANK(Q17),$D$9,Q17),Points,3,0))^2)/1000,1)</f>
        <v>0</v>
      </c>
      <c r="AW17" s="215">
        <f t="shared" ref="AW17" si="51">ROUND(SQRT((VLOOKUP(IF(ISBLANK(Q17),$D$9,Q17),Points,2,0)-VLOOKUP(IF(ISBLANK(R17),$D$9,R17),Points,2,0))^2+(VLOOKUP(IF(ISBLANK(Q17),$D$9,Q17),Points,3,0)-VLOOKUP(IF(ISBLANK(R17),$D$9,R17),Points,3,0))^2)/1000,1)</f>
        <v>0</v>
      </c>
      <c r="AX17" s="215">
        <f t="shared" ref="AX17" si="52">ROUND(SQRT((VLOOKUP(IF(ISBLANK(R17),$D$9,R17),Points,2,0)-VLOOKUP(IF(ISBLANK(S17),$D$9,S17),Points,2,0))^2+(VLOOKUP(IF(ISBLANK(R17),$D$9,R17),Points,3,0)-VLOOKUP(IF(ISBLANK(S17),$D$9,S17),Points,3,0))^2)/1000,1)</f>
        <v>0</v>
      </c>
      <c r="AY17" s="215">
        <f t="shared" ref="AY17" si="53">ROUND(SQRT((VLOOKUP(IF(ISBLANK(S17),$D$9,S17),Points,2,0)-VLOOKUP(IF(ISBLANK(T17),$D$9,T17),Points,2,0))^2+(VLOOKUP(IF(ISBLANK(S17),$D$9,S17),Points,3,0)-VLOOKUP(IF(ISBLANK(T17),$D$9,T17),Points,3,0))^2)/1000,1)</f>
        <v>0</v>
      </c>
      <c r="AZ17" s="215">
        <f t="shared" ref="AZ17" si="54">ROUND(SQRT((VLOOKUP(IF(ISBLANK(T17),$D$9,T17),Points,2,0)-VLOOKUP(IF(ISBLANK(U17),$D$9,U17),Points,2,0))^2+(VLOOKUP(IF(ISBLANK(T17),$D$9,T17),Points,3,0)-VLOOKUP(IF(ISBLANK(U17),$D$9,U17),Points,3,0))^2)/1000,1)</f>
        <v>0</v>
      </c>
      <c r="BA17" s="215">
        <f t="shared" ref="BA17" si="55">ROUND(SQRT((VLOOKUP(IF(ISBLANK(U17),$D$9,U17),Points,2,0)-VLOOKUP(IF(ISBLANK(V17),$D$9,V17),Points,2,0))^2+(VLOOKUP(IF(ISBLANK(U17),$D$9,U17),Points,3,0)-VLOOKUP(IF(ISBLANK(V17),$D$9,V17),Points,3,0))^2)/1000,1)</f>
        <v>0</v>
      </c>
      <c r="BB17" s="215">
        <f t="shared" ref="BB17" si="56">ROUND(SQRT((VLOOKUP(IF(ISBLANK(V17),$D$9,V17),Points,2,0)-VLOOKUP(IF(ISBLANK(W17),$D$9,W17),Points,2,0))^2+(VLOOKUP(IF(ISBLANK(V17),$D$9,V17),Points,3,0)-VLOOKUP(IF(ISBLANK(W17),$D$9,W17),Points,3,0))^2)/1000,1)</f>
        <v>0</v>
      </c>
      <c r="BC17" s="215">
        <f t="shared" ref="BC17" si="57">ROUND(SQRT((VLOOKUP(IF(ISBLANK(W17),$D$9,W17),Points,2,0)-VLOOKUP(IF(ISBLANK(X17),$D$9,X17),Points,2,0))^2+(VLOOKUP(IF(ISBLANK(W17),$D$9,W17),Points,3,0)-VLOOKUP(IF(ISBLANK(X17),$D$9,X17),Points,3,0))^2)/1000,1)</f>
        <v>0</v>
      </c>
      <c r="BD17" s="215">
        <f t="shared" ref="BD17" si="58">ROUND(SQRT((VLOOKUP(IF(ISBLANK(X17),$D$9,X17),Points,2,0)-VLOOKUP(IF(ISBLANK(Y17),$D$9,Y17),Points,2,0))^2+(VLOOKUP(IF(ISBLANK(X17),$D$9,X17),Points,3,0)-VLOOKUP(IF(ISBLANK(Y17),$D$9,Y17),Points,3,0))^2)/1000,1)</f>
        <v>0</v>
      </c>
      <c r="BE17" s="215">
        <f t="shared" ref="BE17" si="59">ROUND(SQRT((VLOOKUP(IF(ISBLANK(Y17),$D$9,Y17),Points,2,0)-VLOOKUP(IF(ISBLANK(Z17),$D$9,Z17),Points,2,0))^2+(VLOOKUP(IF(ISBLANK(Y17),$D$9,Y17),Points,3,0)-VLOOKUP(IF(ISBLANK(Z17),$D$9,Z17),Points,3,0))^2)/1000,1)</f>
        <v>0</v>
      </c>
      <c r="BF17" s="215">
        <f t="shared" ref="BF17" si="60">ROUND(SQRT((VLOOKUP(IF(ISBLANK(Z17),$D$9,Z17),Points,2,0)-VLOOKUP(IF(ISBLANK(AA17),$D$9,AA17),Points,2,0))^2+(VLOOKUP(IF(ISBLANK(Z17),$D$9,Z17),Points,3,0)-VLOOKUP(IF(ISBLANK(AA17),$D$9,AA17),Points,3,0))^2)/1000,1)</f>
        <v>0</v>
      </c>
      <c r="BG17" s="215">
        <f t="shared" ref="BG17" si="61">ROUND(SQRT((VLOOKUP(IF(ISBLANK(AA17),$D$9,AA17),Points,2,0)-VLOOKUP(IF(ISBLANK(AB17),$D$9,AB17),Points,2,0))^2+(VLOOKUP(IF(ISBLANK(AA17),$D$9,AA17),Points,3,0)-VLOOKUP(IF(ISBLANK(AB17),$D$9,AB17),Points,3,0))^2)/1000,1)</f>
        <v>0</v>
      </c>
      <c r="BH17" s="215">
        <f t="shared" ref="BH17" si="62">ROUND(SQRT((VLOOKUP(IF(ISBLANK(AB17),$D$9,AB17),Points,2,0)-VLOOKUP(IF(ISBLANK(AC17),$D$9,AC17),Points,2,0))^2+(VLOOKUP(IF(ISBLANK(AB17),$D$9,AB17),Points,3,0)-VLOOKUP(IF(ISBLANK(AC17),$D$9,AC17),Points,3,0))^2)/1000,1)</f>
        <v>0</v>
      </c>
      <c r="BI17" s="215">
        <f t="shared" ref="BI17" si="63">ROUND(SQRT((VLOOKUP(IF(ISBLANK(AC17),$D$9,AC17),Points,2,0)-VLOOKUP(IF(ISBLANK(AD17),$D$9,AD17),Points,2,0))^2+(VLOOKUP(IF(ISBLANK(AC17),$D$9,AC17),Points,3,0)-VLOOKUP(IF(ISBLANK(AD17),$D$9,AD17),Points,3,0))^2)/1000,1)</f>
        <v>0</v>
      </c>
      <c r="BJ17" s="215">
        <f t="shared" ref="BJ17" si="64">ROUND(SQRT((VLOOKUP(IF(ISBLANK(AD17),$D$9,AD17),Points,2,0)-VLOOKUP(IF(ISBLANK(AE17),$D$9,AE17),Points,2,0))^2+(VLOOKUP(IF(ISBLANK(AD17),$D$9,AD17),Points,3,0)-VLOOKUP(IF(ISBLANK(AE17),$D$9,AE17),Points,3,0))^2)/1000,1)</f>
        <v>0</v>
      </c>
      <c r="BK17" s="215">
        <f t="shared" ref="BK17" si="65">ROUND(SQRT((VLOOKUP(IF(ISBLANK(AE17),$D$9,AE17),Points,2,0)-VLOOKUP(IF(ISBLANK(AF17),$D$9,AF17),Points,2,0))^2+(VLOOKUP(IF(ISBLANK(AE17),$D$9,AE17),Points,3,0)-VLOOKUP(IF(ISBLANK(AF17),$D$9,AF17),Points,3,0))^2)/1000,1)</f>
        <v>0</v>
      </c>
      <c r="BL17" s="215">
        <f t="shared" ref="BL17" si="66">ROUND(SQRT((VLOOKUP(IF(ISBLANK(AF17),$D$9,AF17),Points,2,0)-VLOOKUP(IF(ISBLANK(AG17),$D$9,AG17),Points,2,0))^2+(VLOOKUP(IF(ISBLANK(AF17),$D$9,AF17),Points,3,0)-VLOOKUP(IF(ISBLANK(AG17),$D$9,AG17),Points,3,0))^2)/1000,1)</f>
        <v>0</v>
      </c>
      <c r="BM17" s="215">
        <f t="shared" ref="BM17" si="67">ROUND(SQRT((VLOOKUP(IF(ISBLANK(AG17),$D$9,AG17),Points,2,0)-VLOOKUP(IF(ISBLANK(AH17),$D$9,AH17),Points,2,0))^2+(VLOOKUP(IF(ISBLANK(AG17),$D$9,AG17),Points,3,0)-VLOOKUP(IF(ISBLANK(AH17),$D$9,AH17),Points,3,0))^2)/1000,1)</f>
        <v>0</v>
      </c>
      <c r="BN17" s="215">
        <f t="shared" ref="BN17" si="68">ROUND(SQRT((VLOOKUP(IF(ISBLANK(AH17),$D$9,AH17),Points,2,0)-VLOOKUP(IF(ISBLANK(AI17),$D$9,AI17),Points,2,0))^2+(VLOOKUP(IF(ISBLANK(AH17),$D$9,AH17),Points,3,0)-VLOOKUP(IF(ISBLANK(AI17),$D$9,AI17),Points,3,0))^2)/1000,1)</f>
        <v>0</v>
      </c>
      <c r="BO17" s="216">
        <f t="shared" ref="BO17" si="69">SUM(AK17:BN17)</f>
        <v>35.9</v>
      </c>
      <c r="BP17" s="217">
        <f t="shared" ref="BP17" si="70">ROUND((BO17/$BO$1)*500,0)</f>
        <v>179</v>
      </c>
      <c r="BQ17" s="218">
        <f t="shared" ref="BQ17" si="71">31-COUNTBLANK(E17:AI17)</f>
        <v>5</v>
      </c>
      <c r="BR17" s="217">
        <f t="shared" ref="BR17" si="72">ROUND((BQ17/$BQ$1)*500,0)</f>
        <v>114</v>
      </c>
      <c r="BS17" s="262">
        <v>0.24780092592592592</v>
      </c>
      <c r="BT17" s="219"/>
      <c r="BU17" s="220" t="str">
        <f t="shared" ref="BU17" si="73">IF(AND(ISNUMBER(BS17),ISNUMBER(BT17)),BT17-BS17,"")</f>
        <v/>
      </c>
      <c r="BV17" s="223">
        <f t="shared" ref="BV17" si="74">BP17+BR17</f>
        <v>293</v>
      </c>
      <c r="BW17" s="223">
        <f t="shared" ref="BW17" si="75">(BV17/$BV$1)*1000</f>
        <v>293</v>
      </c>
      <c r="BX17" s="224">
        <v>1</v>
      </c>
      <c r="BY17" s="225">
        <f>IF(ISBLANK(BP17),"",IF(BX17&gt;1,IF(BW17-BX17&lt;0,0,BW17-BX17),ROUND(BW17*(1-BX17),0)))</f>
        <v>0</v>
      </c>
      <c r="BZ17" s="247">
        <f t="shared" ref="BZ17" ca="1" si="76">RANK(BY17,OFFSET(BY$11,0,0,Npil,1),0)</f>
        <v>5</v>
      </c>
      <c r="CA17" s="27" t="s">
        <v>161</v>
      </c>
      <c r="CC17" s="27"/>
      <c r="CD17" s="27"/>
      <c r="CG17" s="27"/>
      <c r="CH17" s="27"/>
      <c r="CJ17" s="27"/>
      <c r="CK17" s="27"/>
    </row>
    <row r="18" spans="1:89">
      <c r="A18" s="249">
        <v>666</v>
      </c>
      <c r="B18" s="212" t="str">
        <f>IF(ISBLANK(A18),"",VLOOKUP(A18,piloci!B8:C24,2,0))</f>
        <v>ČESKÁ REPUBLIKA/POLSKA</v>
      </c>
      <c r="C18" s="213" t="str">
        <f>IF(ISBLANK(A18),"",VLOOKUP(A18,piloci!B16:D32,3,0))</f>
        <v>ZAWORKA/KACZYŃSKA</v>
      </c>
      <c r="D18" s="213" t="s">
        <v>20</v>
      </c>
      <c r="E18" s="253"/>
      <c r="F18" s="253"/>
      <c r="G18" s="253"/>
      <c r="H18" s="253"/>
      <c r="I18" s="25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4"/>
      <c r="AF18" s="214"/>
      <c r="AG18" s="214"/>
      <c r="AH18" s="214"/>
      <c r="AI18" s="214"/>
      <c r="AJ18" s="214"/>
      <c r="AK18" s="215">
        <f t="shared" ref="AK18" si="77">ROUND(SQRT((VLOOKUP(IF(ISBLANK(E18),$D$9,E18),Points,2,0)-VLOOKUP(IF(ISBLANK(F18),$D$9,F18),Points,2,0))^2+(VLOOKUP(IF(ISBLANK(E18),$D$9,E18),Points,3,0)-VLOOKUP(IF(ISBLANK(F18),$D$9,F18),Points,3,0))^2)/1000,1)</f>
        <v>0</v>
      </c>
      <c r="AL18" s="215">
        <f t="shared" ref="AL18" si="78">ROUND(SQRT((VLOOKUP(IF(ISBLANK(F18),$D$9,F18),Points,2,0)-VLOOKUP(IF(ISBLANK(G18),$D$9,G18),Points,2,0))^2+(VLOOKUP(IF(ISBLANK(F18),$D$9,F18),Points,3,0)-VLOOKUP(IF(ISBLANK(G18),$D$9,G18),Points,3,0))^2)/1000,1)</f>
        <v>0</v>
      </c>
      <c r="AM18" s="215">
        <f t="shared" ref="AM18" si="79">ROUND(SQRT((VLOOKUP(IF(ISBLANK(G18),$D$9,G18),Points,2,0)-VLOOKUP(IF(ISBLANK(H18),$D$9,H18),Points,2,0))^2+(VLOOKUP(IF(ISBLANK(G18),$D$9,G18),Points,3,0)-VLOOKUP(IF(ISBLANK(H18),$D$9,H18),Points,3,0))^2)/1000,1)</f>
        <v>0</v>
      </c>
      <c r="AN18" s="215">
        <f t="shared" ref="AN18" si="80">ROUND(SQRT((VLOOKUP(IF(ISBLANK(H18),$D$9,H18),Points,2,0)-VLOOKUP(IF(ISBLANK(I18),$D$9,I18),Points,2,0))^2+(VLOOKUP(IF(ISBLANK(H18),$D$9,H18),Points,3,0)-VLOOKUP(IF(ISBLANK(I18),$D$9,I18),Points,3,0))^2)/1000,1)</f>
        <v>0</v>
      </c>
      <c r="AO18" s="215">
        <f t="shared" ref="AO18" si="81">ROUND(SQRT((VLOOKUP(IF(ISBLANK(I18),$D$9,I18),Points,2,0)-VLOOKUP(IF(ISBLANK(J18),$D$9,J18),Points,2,0))^2+(VLOOKUP(IF(ISBLANK(I18),$D$9,I18),Points,3,0)-VLOOKUP(IF(ISBLANK(J18),$D$9,J18),Points,3,0))^2)/1000,1)</f>
        <v>0</v>
      </c>
      <c r="AP18" s="215">
        <f t="shared" ref="AP18" si="82">ROUND(SQRT((VLOOKUP(IF(ISBLANK(J18),$D$9,J18),Points,2,0)-VLOOKUP(IF(ISBLANK(K18),$D$9,K18),Points,2,0))^2+(VLOOKUP(IF(ISBLANK(J18),$D$9,J18),Points,3,0)-VLOOKUP(IF(ISBLANK(K18),$D$9,K18),Points,3,0))^2)/1000,1)</f>
        <v>0</v>
      </c>
      <c r="AQ18" s="215">
        <f t="shared" ref="AQ18" si="83">ROUND(SQRT((VLOOKUP(IF(ISBLANK(K18),$D$9,K18),Points,2,0)-VLOOKUP(IF(ISBLANK(L18),$D$9,L18),Points,2,0))^2+(VLOOKUP(IF(ISBLANK(K18),$D$9,K18),Points,3,0)-VLOOKUP(IF(ISBLANK(L18),$D$9,L18),Points,3,0))^2)/1000,1)</f>
        <v>0</v>
      </c>
      <c r="AR18" s="215">
        <f t="shared" ref="AR18" si="84">ROUND(SQRT((VLOOKUP(IF(ISBLANK(L18),$D$9,L18),Points,2,0)-VLOOKUP(IF(ISBLANK(M18),$D$9,M18),Points,2,0))^2+(VLOOKUP(IF(ISBLANK(L18),$D$9,L18),Points,3,0)-VLOOKUP(IF(ISBLANK(M18),$D$9,M18),Points,3,0))^2)/1000,1)</f>
        <v>0</v>
      </c>
      <c r="AS18" s="215">
        <f t="shared" ref="AS18" si="85">ROUND(SQRT((VLOOKUP(IF(ISBLANK(M18),$D$9,M18),Points,2,0)-VLOOKUP(IF(ISBLANK(N18),$D$9,N18),Points,2,0))^2+(VLOOKUP(IF(ISBLANK(M18),$D$9,M18),Points,3,0)-VLOOKUP(IF(ISBLANK(N18),$D$9,N18),Points,3,0))^2)/1000,1)</f>
        <v>0</v>
      </c>
      <c r="AT18" s="215">
        <f t="shared" ref="AT18" si="86">ROUND(SQRT((VLOOKUP(IF(ISBLANK(N18),$D$9,N18),Points,2,0)-VLOOKUP(IF(ISBLANK(O18),$D$9,O18),Points,2,0))^2+(VLOOKUP(IF(ISBLANK(N18),$D$9,N18),Points,3,0)-VLOOKUP(IF(ISBLANK(O18),$D$9,O18),Points,3,0))^2)/1000,1)</f>
        <v>0</v>
      </c>
      <c r="AU18" s="215">
        <f t="shared" ref="AU18" si="87">ROUND(SQRT((VLOOKUP(IF(ISBLANK(O18),$D$9,O18),Points,2,0)-VLOOKUP(IF(ISBLANK(P18),$D$9,P18),Points,2,0))^2+(VLOOKUP(IF(ISBLANK(O18),$D$9,O18),Points,3,0)-VLOOKUP(IF(ISBLANK(P18),$D$9,P18),Points,3,0))^2)/1000,1)</f>
        <v>0</v>
      </c>
      <c r="AV18" s="215">
        <f t="shared" ref="AV18" si="88">ROUND(SQRT((VLOOKUP(IF(ISBLANK(P18),$D$9,P18),Points,2,0)-VLOOKUP(IF(ISBLANK(Q18),$D$9,Q18),Points,2,0))^2+(VLOOKUP(IF(ISBLANK(P18),$D$9,P18),Points,3,0)-VLOOKUP(IF(ISBLANK(Q18),$D$9,Q18),Points,3,0))^2)/1000,1)</f>
        <v>0</v>
      </c>
      <c r="AW18" s="215">
        <f t="shared" ref="AW18" si="89">ROUND(SQRT((VLOOKUP(IF(ISBLANK(Q18),$D$9,Q18),Points,2,0)-VLOOKUP(IF(ISBLANK(R18),$D$9,R18),Points,2,0))^2+(VLOOKUP(IF(ISBLANK(Q18),$D$9,Q18),Points,3,0)-VLOOKUP(IF(ISBLANK(R18),$D$9,R18),Points,3,0))^2)/1000,1)</f>
        <v>0</v>
      </c>
      <c r="AX18" s="215">
        <f t="shared" ref="AX18" si="90">ROUND(SQRT((VLOOKUP(IF(ISBLANK(R18),$D$9,R18),Points,2,0)-VLOOKUP(IF(ISBLANK(S18),$D$9,S18),Points,2,0))^2+(VLOOKUP(IF(ISBLANK(R18),$D$9,R18),Points,3,0)-VLOOKUP(IF(ISBLANK(S18),$D$9,S18),Points,3,0))^2)/1000,1)</f>
        <v>0</v>
      </c>
      <c r="AY18" s="215">
        <f t="shared" ref="AY18" si="91">ROUND(SQRT((VLOOKUP(IF(ISBLANK(S18),$D$9,S18),Points,2,0)-VLOOKUP(IF(ISBLANK(T18),$D$9,T18),Points,2,0))^2+(VLOOKUP(IF(ISBLANK(S18),$D$9,S18),Points,3,0)-VLOOKUP(IF(ISBLANK(T18),$D$9,T18),Points,3,0))^2)/1000,1)</f>
        <v>0</v>
      </c>
      <c r="AZ18" s="215">
        <f t="shared" ref="AZ18" si="92">ROUND(SQRT((VLOOKUP(IF(ISBLANK(T18),$D$9,T18),Points,2,0)-VLOOKUP(IF(ISBLANK(U18),$D$9,U18),Points,2,0))^2+(VLOOKUP(IF(ISBLANK(T18),$D$9,T18),Points,3,0)-VLOOKUP(IF(ISBLANK(U18),$D$9,U18),Points,3,0))^2)/1000,1)</f>
        <v>0</v>
      </c>
      <c r="BA18" s="215">
        <f t="shared" ref="BA18" si="93">ROUND(SQRT((VLOOKUP(IF(ISBLANK(U18),$D$9,U18),Points,2,0)-VLOOKUP(IF(ISBLANK(V18),$D$9,V18),Points,2,0))^2+(VLOOKUP(IF(ISBLANK(U18),$D$9,U18),Points,3,0)-VLOOKUP(IF(ISBLANK(V18),$D$9,V18),Points,3,0))^2)/1000,1)</f>
        <v>0</v>
      </c>
      <c r="BB18" s="215">
        <f t="shared" ref="BB18" si="94">ROUND(SQRT((VLOOKUP(IF(ISBLANK(V18),$D$9,V18),Points,2,0)-VLOOKUP(IF(ISBLANK(W18),$D$9,W18),Points,2,0))^2+(VLOOKUP(IF(ISBLANK(V18),$D$9,V18),Points,3,0)-VLOOKUP(IF(ISBLANK(W18),$D$9,W18),Points,3,0))^2)/1000,1)</f>
        <v>0</v>
      </c>
      <c r="BC18" s="215">
        <f t="shared" ref="BC18" si="95">ROUND(SQRT((VLOOKUP(IF(ISBLANK(W18),$D$9,W18),Points,2,0)-VLOOKUP(IF(ISBLANK(X18),$D$9,X18),Points,2,0))^2+(VLOOKUP(IF(ISBLANK(W18),$D$9,W18),Points,3,0)-VLOOKUP(IF(ISBLANK(X18),$D$9,X18),Points,3,0))^2)/1000,1)</f>
        <v>0</v>
      </c>
      <c r="BD18" s="215">
        <f t="shared" ref="BD18" si="96">ROUND(SQRT((VLOOKUP(IF(ISBLANK(X18),$D$9,X18),Points,2,0)-VLOOKUP(IF(ISBLANK(Y18),$D$9,Y18),Points,2,0))^2+(VLOOKUP(IF(ISBLANK(X18),$D$9,X18),Points,3,0)-VLOOKUP(IF(ISBLANK(Y18),$D$9,Y18),Points,3,0))^2)/1000,1)</f>
        <v>0</v>
      </c>
      <c r="BE18" s="215">
        <f t="shared" ref="BE18" si="97">ROUND(SQRT((VLOOKUP(IF(ISBLANK(Y18),$D$9,Y18),Points,2,0)-VLOOKUP(IF(ISBLANK(Z18),$D$9,Z18),Points,2,0))^2+(VLOOKUP(IF(ISBLANK(Y18),$D$9,Y18),Points,3,0)-VLOOKUP(IF(ISBLANK(Z18),$D$9,Z18),Points,3,0))^2)/1000,1)</f>
        <v>0</v>
      </c>
      <c r="BF18" s="215">
        <f t="shared" ref="BF18" si="98">ROUND(SQRT((VLOOKUP(IF(ISBLANK(Z18),$D$9,Z18),Points,2,0)-VLOOKUP(IF(ISBLANK(AA18),$D$9,AA18),Points,2,0))^2+(VLOOKUP(IF(ISBLANK(Z18),$D$9,Z18),Points,3,0)-VLOOKUP(IF(ISBLANK(AA18),$D$9,AA18),Points,3,0))^2)/1000,1)</f>
        <v>0</v>
      </c>
      <c r="BG18" s="215">
        <f t="shared" ref="BG18" si="99">ROUND(SQRT((VLOOKUP(IF(ISBLANK(AA18),$D$9,AA18),Points,2,0)-VLOOKUP(IF(ISBLANK(AB18),$D$9,AB18),Points,2,0))^2+(VLOOKUP(IF(ISBLANK(AA18),$D$9,AA18),Points,3,0)-VLOOKUP(IF(ISBLANK(AB18),$D$9,AB18),Points,3,0))^2)/1000,1)</f>
        <v>0</v>
      </c>
      <c r="BH18" s="215">
        <f t="shared" ref="BH18" si="100">ROUND(SQRT((VLOOKUP(IF(ISBLANK(AB18),$D$9,AB18),Points,2,0)-VLOOKUP(IF(ISBLANK(AC18),$D$9,AC18),Points,2,0))^2+(VLOOKUP(IF(ISBLANK(AB18),$D$9,AB18),Points,3,0)-VLOOKUP(IF(ISBLANK(AC18),$D$9,AC18),Points,3,0))^2)/1000,1)</f>
        <v>0</v>
      </c>
      <c r="BI18" s="215">
        <f t="shared" ref="BI18" si="101">ROUND(SQRT((VLOOKUP(IF(ISBLANK(AC18),$D$9,AC18),Points,2,0)-VLOOKUP(IF(ISBLANK(AD18),$D$9,AD18),Points,2,0))^2+(VLOOKUP(IF(ISBLANK(AC18),$D$9,AC18),Points,3,0)-VLOOKUP(IF(ISBLANK(AD18),$D$9,AD18),Points,3,0))^2)/1000,1)</f>
        <v>0</v>
      </c>
      <c r="BJ18" s="215">
        <f t="shared" ref="BJ18" si="102">ROUND(SQRT((VLOOKUP(IF(ISBLANK(AD18),$D$9,AD18),Points,2,0)-VLOOKUP(IF(ISBLANK(AE18),$D$9,AE18),Points,2,0))^2+(VLOOKUP(IF(ISBLANK(AD18),$D$9,AD18),Points,3,0)-VLOOKUP(IF(ISBLANK(AE18),$D$9,AE18),Points,3,0))^2)/1000,1)</f>
        <v>0</v>
      </c>
      <c r="BK18" s="215">
        <f t="shared" ref="BK18" si="103">ROUND(SQRT((VLOOKUP(IF(ISBLANK(AE18),$D$9,AE18),Points,2,0)-VLOOKUP(IF(ISBLANK(AF18),$D$9,AF18),Points,2,0))^2+(VLOOKUP(IF(ISBLANK(AE18),$D$9,AE18),Points,3,0)-VLOOKUP(IF(ISBLANK(AF18),$D$9,AF18),Points,3,0))^2)/1000,1)</f>
        <v>0</v>
      </c>
      <c r="BL18" s="215">
        <f t="shared" ref="BL18" si="104">ROUND(SQRT((VLOOKUP(IF(ISBLANK(AF18),$D$9,AF18),Points,2,0)-VLOOKUP(IF(ISBLANK(AG18),$D$9,AG18),Points,2,0))^2+(VLOOKUP(IF(ISBLANK(AF18),$D$9,AF18),Points,3,0)-VLOOKUP(IF(ISBLANK(AG18),$D$9,AG18),Points,3,0))^2)/1000,1)</f>
        <v>0</v>
      </c>
      <c r="BM18" s="215">
        <f t="shared" ref="BM18" si="105">ROUND(SQRT((VLOOKUP(IF(ISBLANK(AG18),$D$9,AG18),Points,2,0)-VLOOKUP(IF(ISBLANK(AH18),$D$9,AH18),Points,2,0))^2+(VLOOKUP(IF(ISBLANK(AG18),$D$9,AG18),Points,3,0)-VLOOKUP(IF(ISBLANK(AH18),$D$9,AH18),Points,3,0))^2)/1000,1)</f>
        <v>0</v>
      </c>
      <c r="BN18" s="215">
        <f t="shared" ref="BN18" si="106">ROUND(SQRT((VLOOKUP(IF(ISBLANK(AH18),$D$9,AH18),Points,2,0)-VLOOKUP(IF(ISBLANK(AI18),$D$9,AI18),Points,2,0))^2+(VLOOKUP(IF(ISBLANK(AH18),$D$9,AH18),Points,3,0)-VLOOKUP(IF(ISBLANK(AI18),$D$9,AI18),Points,3,0))^2)/1000,1)</f>
        <v>0</v>
      </c>
      <c r="BO18" s="216">
        <f t="shared" ref="BO18" si="107">SUM(AK18:BN18)</f>
        <v>0</v>
      </c>
      <c r="BP18" s="217">
        <f t="shared" ref="BP18" si="108">ROUND((BO18/$BO$1)*500,0)</f>
        <v>0</v>
      </c>
      <c r="BQ18" s="218">
        <f t="shared" ref="BQ18" si="109">31-COUNTBLANK(E18:AI18)</f>
        <v>0</v>
      </c>
      <c r="BR18" s="217">
        <f t="shared" ref="BR18" si="110">ROUND((BQ18/$BQ$1)*500,0)</f>
        <v>0</v>
      </c>
      <c r="BS18" s="262"/>
      <c r="BT18" s="219"/>
      <c r="BU18" s="220" t="str">
        <f t="shared" ref="BU18" si="111">IF(AND(ISNUMBER(BS18),ISNUMBER(BT18)),BT18-BS18,"")</f>
        <v/>
      </c>
      <c r="BV18" s="223">
        <f t="shared" ref="BV18" si="112">BP18+BR18</f>
        <v>0</v>
      </c>
      <c r="BW18" s="223">
        <f t="shared" ref="BW18" si="113">(BV18/$BV$1)*1000</f>
        <v>0</v>
      </c>
      <c r="BX18" s="224"/>
      <c r="BY18" s="225">
        <f>IF(ISBLANK(BP18),"",IF(BX18&gt;1,IF(BW18-BX18&lt;0,0,BW18-BX18),ROUND(BW18*(1-BX18),0)))</f>
        <v>0</v>
      </c>
      <c r="BZ18" s="247">
        <f t="shared" ref="BZ18" ca="1" si="114">RANK(BY18,OFFSET(BY$11,0,0,Npil,1),0)</f>
        <v>5</v>
      </c>
      <c r="CA18" s="27"/>
      <c r="CC18" s="27"/>
      <c r="CD18" s="27"/>
      <c r="CG18" s="27"/>
      <c r="CH18" s="27"/>
      <c r="CJ18" s="27"/>
      <c r="CK18" s="27"/>
    </row>
    <row r="19" spans="1:89"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</row>
  </sheetData>
  <mergeCells count="1">
    <mergeCell ref="G6:P6"/>
  </mergeCells>
  <phoneticPr fontId="0" type="noConversion"/>
  <conditionalFormatting sqref="AK11:BN16">
    <cfRule type="cellIs" dxfId="26" priority="7" stopIfTrue="1" operator="equal">
      <formula>0</formula>
    </cfRule>
  </conditionalFormatting>
  <conditionalFormatting sqref="AL5">
    <cfRule type="cellIs" dxfId="25" priority="6" stopIfTrue="1" operator="equal">
      <formula>0</formula>
    </cfRule>
  </conditionalFormatting>
  <conditionalFormatting sqref="BZ11:BZ16">
    <cfRule type="expression" dxfId="24" priority="5" stopIfTrue="1">
      <formula>BZ11&lt;OFFSET(BZ11,-1,0)</formula>
    </cfRule>
  </conditionalFormatting>
  <conditionalFormatting sqref="AK17:BN17">
    <cfRule type="cellIs" dxfId="23" priority="4" stopIfTrue="1" operator="equal">
      <formula>0</formula>
    </cfRule>
  </conditionalFormatting>
  <conditionalFormatting sqref="BZ17">
    <cfRule type="expression" dxfId="22" priority="3" stopIfTrue="1">
      <formula>BZ17&lt;OFFSET(BZ17,-1,0)</formula>
    </cfRule>
  </conditionalFormatting>
  <conditionalFormatting sqref="AK18:BN18">
    <cfRule type="cellIs" dxfId="21" priority="2" stopIfTrue="1" operator="equal">
      <formula>0</formula>
    </cfRule>
  </conditionalFormatting>
  <conditionalFormatting sqref="BZ18">
    <cfRule type="expression" dxfId="20" priority="1" stopIfTrue="1">
      <formula>BZ18&lt;OFFSET(BZ18,-1,0)</formula>
    </cfRule>
  </conditionalFormatting>
  <dataValidations count="4">
    <dataValidation type="time" allowBlank="1" showInputMessage="1" showErrorMessage="1" errorTitle="Invalid data" error="Specify hh:mm:ss or hh:mm" sqref="W2 AA2 AB11:AB13 V12">
      <formula1>0</formula1>
      <formula2>0.999988425925926</formula2>
    </dataValidation>
    <dataValidation allowBlank="1" showInputMessage="1" showErrorMessage="1" errorTitle="Invalid data" error="Specify hh:mm:ss or hh:mm" sqref="C3:F3 K1:O5 C6:J6 AC1:AC8 AK4 AA1:AB1 U1 W1:Y1 W3:Y8 BT9:BW9 U3:U8 AA3:AB8 BR9:BS10 K7:Q8 BM10 BQ9:BQ18 BQ1 BT11:BT18 BO1 P2:Q4 Q1 R1:T8 K19:Q65507 R19:T1048576 U19:U65507 AA19:AC65507 W19:Y65507"/>
    <dataValidation type="list" allowBlank="1" showInputMessage="1" showErrorMessage="1" sqref="C5:F5">
      <formula1>"Provisional,Official,Final"</formula1>
    </dataValidation>
    <dataValidation type="time" allowBlank="1" showInputMessage="1" showErrorMessage="1" errorTitle="Invalid data" error="Please input time" sqref="BU11:BU18">
      <formula1>0</formula1>
      <formula2>0.999988425925926</formula2>
    </dataValidation>
  </dataValidations>
  <pageMargins left="0.74803149606299213" right="0.74803149606299213" top="0.98425196850393704" bottom="0.98425196850393704" header="0.51181102362204722" footer="0.51181102362204722"/>
  <pageSetup paperSize="9" scale="67" orientation="landscape" r:id="rId1"/>
  <headerFooter alignWithMargins="0"/>
  <colBreaks count="1" manualBreakCount="1">
    <brk id="66" max="16" man="1"/>
  </colBreaks>
  <drawing r:id="rId2"/>
  <legacyDrawing r:id="rId3"/>
  <oleObjects>
    <oleObject progId="Word.Picture.8" shapeId="56321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CM86"/>
  <sheetViews>
    <sheetView topLeftCell="A2" zoomScaleNormal="100" workbookViewId="0">
      <selection activeCell="F23" sqref="F23"/>
    </sheetView>
  </sheetViews>
  <sheetFormatPr defaultColWidth="11.42578125" defaultRowHeight="12.75"/>
  <cols>
    <col min="1" max="1" width="5.28515625" style="20" customWidth="1"/>
    <col min="2" max="2" width="15.28515625" style="20" bestFit="1" customWidth="1"/>
    <col min="3" max="3" width="33.28515625" style="19" customWidth="1"/>
    <col min="4" max="4" width="11.85546875" style="20" customWidth="1"/>
    <col min="5" max="6" width="11.85546875" style="19" customWidth="1"/>
    <col min="7" max="7" width="10.85546875" style="81" customWidth="1"/>
    <col min="8" max="8" width="11" style="19" customWidth="1"/>
    <col min="9" max="9" width="38.5703125" style="19" customWidth="1"/>
    <col min="10" max="10" width="11.85546875" style="19" customWidth="1"/>
    <col min="11" max="11" width="14.7109375" style="19" customWidth="1"/>
    <col min="12" max="12" width="7.85546875" style="19" bestFit="1" customWidth="1"/>
    <col min="13" max="13" width="9.140625" style="120" customWidth="1"/>
    <col min="14" max="14" width="4.28515625" style="19" bestFit="1" customWidth="1"/>
    <col min="15" max="15" width="6.28515625" style="94" customWidth="1"/>
    <col min="16" max="16" width="6.28515625" style="93" customWidth="1"/>
    <col min="17" max="21" width="3.5703125" style="19" customWidth="1"/>
    <col min="22" max="22" width="7" style="20" bestFit="1" customWidth="1"/>
    <col min="23" max="23" width="6.7109375" style="19" bestFit="1" customWidth="1"/>
    <col min="24" max="24" width="6.7109375" style="19" customWidth="1"/>
    <col min="25" max="25" width="7" style="20" bestFit="1" customWidth="1"/>
    <col min="26" max="26" width="7.140625" style="20" bestFit="1" customWidth="1"/>
    <col min="27" max="27" width="7" style="19" bestFit="1" customWidth="1"/>
    <col min="28" max="28" width="5.140625" style="19" customWidth="1"/>
    <col min="29" max="29" width="8.140625" style="19" customWidth="1"/>
    <col min="30" max="30" width="5.140625" style="19" customWidth="1"/>
    <col min="31" max="35" width="5.5703125" style="19" customWidth="1"/>
    <col min="36" max="36" width="7.5703125" style="19" customWidth="1"/>
    <col min="37" max="37" width="6.140625" style="19" customWidth="1"/>
    <col min="38" max="38" width="4.42578125" style="19" customWidth="1"/>
    <col min="39" max="39" width="21.42578125" style="19" customWidth="1"/>
    <col min="40" max="41" width="5.140625" style="19" customWidth="1"/>
    <col min="42" max="42" width="7" style="19" bestFit="1" customWidth="1"/>
    <col min="43" max="43" width="7.140625" style="19" bestFit="1" customWidth="1"/>
    <col min="44" max="44" width="9.140625" style="19" customWidth="1"/>
    <col min="45" max="45" width="6.140625" style="19" bestFit="1" customWidth="1"/>
    <col min="46" max="46" width="7" style="19" bestFit="1" customWidth="1"/>
    <col min="47" max="47" width="5" style="19" bestFit="1" customWidth="1"/>
    <col min="48" max="48" width="6.140625" style="19" bestFit="1" customWidth="1"/>
    <col min="49" max="49" width="7" style="19" bestFit="1" customWidth="1"/>
    <col min="50" max="50" width="5" style="19" bestFit="1" customWidth="1"/>
    <col min="51" max="51" width="6.140625" style="19" bestFit="1" customWidth="1"/>
    <col min="52" max="52" width="7" style="19" bestFit="1" customWidth="1"/>
    <col min="53" max="53" width="5" style="19" bestFit="1" customWidth="1"/>
    <col min="54" max="54" width="6.140625" style="19" bestFit="1" customWidth="1"/>
    <col min="55" max="55" width="7" style="19" bestFit="1" customWidth="1"/>
    <col min="56" max="56" width="5" style="19" bestFit="1" customWidth="1"/>
    <col min="57" max="57" width="6.140625" style="19" bestFit="1" customWidth="1"/>
    <col min="58" max="58" width="7" style="19" bestFit="1" customWidth="1"/>
    <col min="59" max="59" width="6" style="19" bestFit="1" customWidth="1"/>
    <col min="60" max="60" width="6.140625" style="19" bestFit="1" customWidth="1"/>
    <col min="61" max="61" width="7" style="19" bestFit="1" customWidth="1"/>
    <col min="62" max="62" width="5" style="19" bestFit="1" customWidth="1"/>
    <col min="63" max="63" width="6.140625" style="19" bestFit="1" customWidth="1"/>
    <col min="64" max="64" width="7" style="19" bestFit="1" customWidth="1"/>
    <col min="65" max="65" width="5" style="19" bestFit="1" customWidth="1"/>
    <col min="66" max="66" width="6.140625" style="19" bestFit="1" customWidth="1"/>
    <col min="67" max="67" width="7" style="19" bestFit="1" customWidth="1"/>
    <col min="68" max="68" width="5" style="19" bestFit="1" customWidth="1"/>
    <col min="69" max="69" width="6.140625" style="19" bestFit="1" customWidth="1"/>
    <col min="70" max="70" width="7" style="19" bestFit="1" customWidth="1"/>
    <col min="71" max="71" width="5" style="19" bestFit="1" customWidth="1"/>
    <col min="72" max="72" width="6.140625" style="19" bestFit="1" customWidth="1"/>
    <col min="73" max="73" width="7" style="19" bestFit="1" customWidth="1"/>
    <col min="74" max="74" width="5" style="19" bestFit="1" customWidth="1"/>
    <col min="75" max="75" width="6.140625" style="19" bestFit="1" customWidth="1"/>
    <col min="76" max="76" width="7" style="19" bestFit="1" customWidth="1"/>
    <col min="77" max="77" width="5" style="19" bestFit="1" customWidth="1"/>
    <col min="78" max="78" width="6.140625" style="19" bestFit="1" customWidth="1"/>
    <col min="79" max="79" width="7" style="19" bestFit="1" customWidth="1"/>
    <col min="80" max="80" width="5" style="19" bestFit="1" customWidth="1"/>
    <col min="81" max="81" width="6.140625" style="19" bestFit="1" customWidth="1"/>
    <col min="82" max="82" width="7" style="19" bestFit="1" customWidth="1"/>
    <col min="83" max="83" width="5" style="19" bestFit="1" customWidth="1"/>
    <col min="84" max="84" width="6.140625" style="19" bestFit="1" customWidth="1"/>
    <col min="85" max="85" width="7" style="19" bestFit="1" customWidth="1"/>
    <col min="86" max="86" width="6" style="19" bestFit="1" customWidth="1"/>
    <col min="87" max="87" width="6.140625" style="19" bestFit="1" customWidth="1"/>
    <col min="88" max="88" width="7" style="19" bestFit="1" customWidth="1"/>
    <col min="89" max="89" width="6" style="19" bestFit="1" customWidth="1"/>
    <col min="90" max="90" width="6.140625" style="19" bestFit="1" customWidth="1"/>
    <col min="91" max="91" width="7" style="19" bestFit="1" customWidth="1"/>
    <col min="92" max="92" width="5" style="19" bestFit="1" customWidth="1"/>
    <col min="93" max="93" width="6.140625" style="19" bestFit="1" customWidth="1"/>
    <col min="94" max="94" width="7" style="19" bestFit="1" customWidth="1"/>
    <col min="95" max="95" width="6" style="19" bestFit="1" customWidth="1"/>
    <col min="96" max="96" width="6.140625" style="19" bestFit="1" customWidth="1"/>
    <col min="97" max="97" width="7" style="19" bestFit="1" customWidth="1"/>
    <col min="98" max="98" width="5" style="19" bestFit="1" customWidth="1"/>
    <col min="99" max="99" width="6.140625" style="19" bestFit="1" customWidth="1"/>
    <col min="100" max="100" width="7" style="19" bestFit="1" customWidth="1"/>
    <col min="101" max="101" width="5" style="19" bestFit="1" customWidth="1"/>
    <col min="102" max="102" width="6.140625" style="19" bestFit="1" customWidth="1"/>
    <col min="103" max="103" width="7" style="19" bestFit="1" customWidth="1"/>
    <col min="104" max="104" width="6" style="19" bestFit="1" customWidth="1"/>
    <col min="105" max="105" width="6.140625" style="19" bestFit="1" customWidth="1"/>
    <col min="106" max="106" width="7" style="19" bestFit="1" customWidth="1"/>
    <col min="107" max="16384" width="11.42578125" style="19"/>
  </cols>
  <sheetData>
    <row r="1" spans="1:91">
      <c r="D1" s="93"/>
      <c r="E1" s="93"/>
      <c r="F1" s="93"/>
      <c r="G1" s="121">
        <v>250</v>
      </c>
      <c r="H1" s="93"/>
      <c r="J1" s="93"/>
      <c r="M1" s="19"/>
      <c r="N1" s="94"/>
      <c r="O1" s="95"/>
      <c r="P1" s="19"/>
      <c r="U1" s="20"/>
      <c r="V1" s="19"/>
      <c r="X1" s="20"/>
      <c r="Z1" s="93"/>
      <c r="AB1" s="93"/>
      <c r="AG1" s="93"/>
      <c r="AM1" s="93"/>
    </row>
    <row r="2" spans="1:91">
      <c r="A2" s="20">
        <f>MATCH("Final",9:9,0)</f>
        <v>7</v>
      </c>
      <c r="D2" s="96"/>
      <c r="E2" s="97"/>
      <c r="F2" s="97"/>
      <c r="G2" s="122"/>
      <c r="H2" s="97"/>
      <c r="J2" s="98"/>
      <c r="M2" s="19"/>
      <c r="N2" s="94"/>
      <c r="O2" s="93"/>
      <c r="P2" s="19"/>
      <c r="U2" s="20"/>
      <c r="V2" s="19"/>
      <c r="X2" s="20"/>
      <c r="Z2" s="19"/>
    </row>
    <row r="3" spans="1:91" ht="21" customHeight="1">
      <c r="A3" s="49" t="s">
        <v>170</v>
      </c>
      <c r="B3" s="54"/>
      <c r="D3" s="91" t="s">
        <v>25</v>
      </c>
      <c r="H3" s="99"/>
      <c r="I3" s="30"/>
      <c r="J3" s="50"/>
      <c r="K3" s="100"/>
      <c r="L3" s="101"/>
      <c r="M3" s="101"/>
      <c r="N3" s="94"/>
      <c r="O3" s="93"/>
      <c r="P3" s="20"/>
      <c r="U3" s="20"/>
      <c r="V3" s="19"/>
      <c r="X3" s="20"/>
      <c r="Z3" s="19"/>
      <c r="AI3" s="20"/>
    </row>
    <row r="4" spans="1:91" ht="15.75">
      <c r="A4" s="49" t="s">
        <v>33</v>
      </c>
      <c r="E4" s="6"/>
      <c r="F4" s="102"/>
      <c r="G4" s="123"/>
      <c r="I4" s="18" t="s">
        <v>72</v>
      </c>
      <c r="J4" s="51"/>
      <c r="L4" s="101"/>
      <c r="M4" s="101"/>
      <c r="N4" s="94"/>
      <c r="O4" s="93"/>
      <c r="P4" s="20"/>
      <c r="U4" s="20"/>
      <c r="V4" s="19"/>
      <c r="X4" s="20"/>
      <c r="Z4" s="19"/>
      <c r="AI4" s="20"/>
    </row>
    <row r="5" spans="1:91" ht="15.75">
      <c r="A5" s="49" t="s">
        <v>162</v>
      </c>
      <c r="B5" s="54"/>
      <c r="D5" s="19"/>
      <c r="E5" s="52" t="s">
        <v>16</v>
      </c>
      <c r="F5" s="49" t="s">
        <v>29</v>
      </c>
      <c r="G5" s="124"/>
      <c r="H5" s="20"/>
      <c r="I5" s="30"/>
      <c r="J5" s="30"/>
      <c r="K5" s="30"/>
      <c r="L5" s="21"/>
      <c r="M5" s="21"/>
      <c r="N5" s="94"/>
      <c r="O5" s="93"/>
      <c r="P5" s="20"/>
      <c r="U5" s="20"/>
      <c r="V5" s="19"/>
      <c r="X5" s="20"/>
      <c r="Z5" s="19"/>
      <c r="AI5" s="20"/>
    </row>
    <row r="6" spans="1:91">
      <c r="A6" s="1"/>
      <c r="B6" s="54"/>
      <c r="D6" s="19"/>
      <c r="E6" s="18" t="s">
        <v>27</v>
      </c>
      <c r="F6" s="315">
        <f ca="1">General!E8</f>
        <v>41494.655080439814</v>
      </c>
      <c r="G6" s="315"/>
      <c r="H6" s="315"/>
      <c r="I6" s="315"/>
      <c r="J6" s="315"/>
      <c r="K6" s="315"/>
      <c r="L6" s="315"/>
      <c r="M6" s="315"/>
      <c r="N6" s="315"/>
      <c r="Q6" s="20"/>
    </row>
    <row r="7" spans="1:91">
      <c r="D7" s="21"/>
      <c r="E7" s="21"/>
      <c r="F7" s="103"/>
      <c r="G7" s="125"/>
      <c r="H7" s="103"/>
      <c r="I7" s="21"/>
      <c r="L7" s="20"/>
      <c r="M7" s="20"/>
      <c r="O7" s="19"/>
      <c r="P7" s="19"/>
      <c r="V7" s="19"/>
      <c r="Y7" s="19"/>
      <c r="Z7" s="19"/>
    </row>
    <row r="8" spans="1:91">
      <c r="D8" s="104" t="s">
        <v>43</v>
      </c>
      <c r="E8" s="105"/>
      <c r="F8" s="106"/>
      <c r="G8" s="126"/>
      <c r="H8"/>
      <c r="I8"/>
      <c r="J8" s="20"/>
      <c r="K8" s="20"/>
      <c r="M8" s="19"/>
      <c r="O8" s="19"/>
      <c r="P8" s="19"/>
      <c r="V8" s="19"/>
      <c r="Y8" s="19"/>
      <c r="Z8" s="19"/>
    </row>
    <row r="9" spans="1:91" s="29" customFormat="1">
      <c r="A9" s="16" t="s">
        <v>6</v>
      </c>
      <c r="B9" s="16" t="s">
        <v>4</v>
      </c>
      <c r="C9" s="22" t="s">
        <v>7</v>
      </c>
      <c r="D9" s="108" t="s">
        <v>142</v>
      </c>
      <c r="E9" s="108" t="s">
        <v>30</v>
      </c>
      <c r="F9" s="109" t="s">
        <v>31</v>
      </c>
      <c r="G9" s="85" t="s">
        <v>0</v>
      </c>
      <c r="H9" s="107" t="s">
        <v>1</v>
      </c>
      <c r="I9" s="36" t="s">
        <v>32</v>
      </c>
      <c r="J9" s="23"/>
      <c r="K9" s="2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22"/>
      <c r="Y9" s="9"/>
      <c r="Z9" s="9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</row>
    <row r="10" spans="1:91">
      <c r="A10" s="24"/>
      <c r="B10" s="24"/>
      <c r="C10" s="24"/>
      <c r="D10"/>
      <c r="E10" s="111"/>
      <c r="F10" s="110"/>
      <c r="G10" s="127"/>
      <c r="H10" s="111"/>
      <c r="I10" s="112"/>
      <c r="J10" s="24"/>
      <c r="K10" s="24"/>
      <c r="L10" s="24"/>
      <c r="M10" s="19"/>
      <c r="O10" s="19"/>
      <c r="P10" s="24"/>
      <c r="Q10" s="24"/>
      <c r="R10" s="24"/>
      <c r="S10" s="24"/>
      <c r="T10" s="24"/>
      <c r="U10" s="24"/>
      <c r="V10" s="19"/>
      <c r="W10" s="25"/>
      <c r="X10" s="26"/>
      <c r="Y10" s="24"/>
      <c r="Z10" s="24"/>
    </row>
    <row r="11" spans="1:91" s="211" customFormat="1">
      <c r="A11" s="245">
        <v>301</v>
      </c>
      <c r="B11" s="212" t="str">
        <f>IF(ISBLANK(A11),"",VLOOKUP(A11,piloci!B1:C17,2,0))</f>
        <v>POLSKA</v>
      </c>
      <c r="C11" s="213" t="str">
        <f>IF(ISBLANK(A11),"",VLOOKUP(A11,piloci!B9:D25,3,0))</f>
        <v>BÓGDAŁ DARIUSZ / GĘBAŁA BARBARA</v>
      </c>
      <c r="D11" s="226">
        <v>0</v>
      </c>
      <c r="E11" s="227">
        <v>0</v>
      </c>
      <c r="F11" s="228"/>
      <c r="G11" s="229">
        <f t="shared" ref="G11:G17" si="0">IF(ISBLANK(D11),0,IF(F11&gt;1,IF(E11-F11&lt;0,0,E11-F11),ROUND(E11*(1-F11),0)))</f>
        <v>0</v>
      </c>
      <c r="H11" s="211">
        <f t="shared" ref="H11:H16" ca="1" si="1">RANK(G11,OFFSET(G$11,0,0,Npil,1),0)</f>
        <v>4</v>
      </c>
      <c r="I11" s="230"/>
      <c r="J11" s="231"/>
      <c r="K11" s="231"/>
    </row>
    <row r="12" spans="1:91" s="211" customFormat="1">
      <c r="A12" s="245">
        <v>302</v>
      </c>
      <c r="B12" s="212" t="str">
        <f>IF(ISBLANK(A12),"",VLOOKUP(A12,piloci!B2:C18,2,0))</f>
        <v>POLSKA</v>
      </c>
      <c r="C12" s="213" t="str">
        <f>IF(ISBLANK(A12),"",VLOOKUP(A12,piloci!B10:D26,3,0))</f>
        <v>BARCZYŃSKI MAREK/BARA VIOLETTA</v>
      </c>
      <c r="D12" s="226">
        <v>2</v>
      </c>
      <c r="E12" s="227">
        <v>100</v>
      </c>
      <c r="F12" s="228">
        <v>0.1</v>
      </c>
      <c r="G12" s="229">
        <f t="shared" si="0"/>
        <v>90</v>
      </c>
      <c r="H12" s="211">
        <f t="shared" ca="1" si="1"/>
        <v>3</v>
      </c>
      <c r="I12" s="230" t="s">
        <v>165</v>
      </c>
      <c r="J12" s="231"/>
      <c r="K12" s="231"/>
    </row>
    <row r="13" spans="1:91" s="211" customFormat="1">
      <c r="A13" s="245">
        <v>303</v>
      </c>
      <c r="B13" s="212" t="str">
        <f>IF(ISBLANK(A13),"",VLOOKUP(A13,piloci!B3:C19,2,0))</f>
        <v>POLSKA</v>
      </c>
      <c r="C13" s="213" t="str">
        <f>IF(ISBLANK(A13),"",VLOOKUP(A13,piloci!B11:D27,3,0))</f>
        <v>KRUPA PIOTR / KRUPA AGNIESZKA</v>
      </c>
      <c r="D13" s="226">
        <v>0</v>
      </c>
      <c r="E13" s="227">
        <v>0</v>
      </c>
      <c r="F13" s="228"/>
      <c r="G13" s="229">
        <f t="shared" si="0"/>
        <v>0</v>
      </c>
      <c r="H13" s="211">
        <f t="shared" ca="1" si="1"/>
        <v>4</v>
      </c>
      <c r="I13" s="230"/>
      <c r="J13" s="231"/>
      <c r="K13" s="231"/>
    </row>
    <row r="14" spans="1:91" s="211" customFormat="1">
      <c r="A14" s="245">
        <v>304</v>
      </c>
      <c r="B14" s="212" t="str">
        <f>IF(ISBLANK(A14),"",VLOOKUP(A14,piloci!B4:C20,2,0))</f>
        <v>POLSKA</v>
      </c>
      <c r="C14" s="213" t="str">
        <f>IF(ISBLANK(A14),"",VLOOKUP(A14,piloci!B12:D28,3,0))</f>
        <v xml:space="preserve">BALCERZEWSKI  JAROSŁAW  / KŁOSS MAGDALENA </v>
      </c>
      <c r="D14" s="226">
        <v>0</v>
      </c>
      <c r="E14" s="227">
        <v>0</v>
      </c>
      <c r="F14" s="228"/>
      <c r="G14" s="229">
        <f t="shared" si="0"/>
        <v>0</v>
      </c>
      <c r="H14" s="211">
        <f t="shared" ca="1" si="1"/>
        <v>4</v>
      </c>
      <c r="I14" s="230"/>
      <c r="J14" s="232"/>
      <c r="K14" s="233"/>
      <c r="M14" s="230"/>
      <c r="N14" s="234"/>
      <c r="O14" s="230"/>
      <c r="U14" s="235"/>
      <c r="V14" s="236"/>
      <c r="W14" s="237"/>
      <c r="X14" s="238"/>
      <c r="Z14" s="230"/>
      <c r="AA14" s="233"/>
      <c r="AB14" s="233"/>
      <c r="AD14" s="239"/>
      <c r="AE14" s="239"/>
      <c r="AG14" s="239"/>
      <c r="AH14" s="239"/>
      <c r="AJ14" s="239"/>
      <c r="AK14" s="239"/>
      <c r="AM14" s="239"/>
      <c r="AN14" s="239"/>
      <c r="AP14" s="239"/>
      <c r="AQ14" s="239"/>
      <c r="AS14" s="239"/>
      <c r="AT14" s="239"/>
      <c r="AV14" s="239"/>
      <c r="AW14" s="239"/>
      <c r="AY14" s="239"/>
      <c r="AZ14" s="239"/>
      <c r="BB14" s="239"/>
      <c r="BC14" s="239"/>
      <c r="BE14" s="239"/>
      <c r="BF14" s="239"/>
      <c r="BH14" s="239"/>
      <c r="BI14" s="239"/>
      <c r="BK14" s="239"/>
      <c r="BL14" s="239"/>
      <c r="BN14" s="239"/>
      <c r="BO14" s="239"/>
      <c r="BQ14" s="239"/>
      <c r="BR14" s="239"/>
      <c r="BT14" s="239"/>
      <c r="BU14" s="239"/>
      <c r="BW14" s="239"/>
      <c r="BX14" s="239"/>
      <c r="BZ14" s="239"/>
      <c r="CA14" s="239"/>
      <c r="CC14" s="239"/>
      <c r="CD14" s="239"/>
      <c r="CF14" s="239"/>
      <c r="CG14" s="239"/>
      <c r="CI14" s="239"/>
      <c r="CJ14" s="239"/>
      <c r="CL14" s="239"/>
      <c r="CM14" s="239"/>
    </row>
    <row r="15" spans="1:91" s="211" customFormat="1">
      <c r="A15" s="245">
        <v>305</v>
      </c>
      <c r="B15" s="212" t="str">
        <f>IF(ISBLANK(A15),"",VLOOKUP(A15,piloci!B5:C21,2,0))</f>
        <v>RUSSIA</v>
      </c>
      <c r="C15" s="213" t="str">
        <f>IF(ISBLANK(A15),"",VLOOKUP(A15,piloci!B13:D29,3,0))</f>
        <v>EKIMOV KIRILL / SHARAPOW ANATOLY</v>
      </c>
      <c r="D15" s="226">
        <v>5</v>
      </c>
      <c r="E15" s="227">
        <v>250</v>
      </c>
      <c r="F15" s="228"/>
      <c r="G15" s="229">
        <f t="shared" si="0"/>
        <v>250</v>
      </c>
      <c r="H15" s="211">
        <f t="shared" ca="1" si="1"/>
        <v>1</v>
      </c>
      <c r="I15" s="230"/>
      <c r="J15" s="231"/>
      <c r="K15" s="231"/>
    </row>
    <row r="16" spans="1:91" s="211" customFormat="1">
      <c r="A16" s="249">
        <v>316</v>
      </c>
      <c r="B16" s="212" t="str">
        <f>IF(ISBLANK(A16),"",VLOOKUP(A16,piloci!B6:C22,2,0))</f>
        <v>POLSKA</v>
      </c>
      <c r="C16" s="213" t="str">
        <f>IF(ISBLANK(A16),"",VLOOKUP(A16,piloci!B14:D30,3,0))</f>
        <v>WALKOWIAK DANIEL / WALKOWIAK ROMAN</v>
      </c>
      <c r="D16" s="226">
        <v>0</v>
      </c>
      <c r="E16" s="227">
        <v>0</v>
      </c>
      <c r="F16" s="228"/>
      <c r="G16" s="229">
        <f t="shared" si="0"/>
        <v>0</v>
      </c>
      <c r="H16" s="211">
        <f t="shared" ca="1" si="1"/>
        <v>4</v>
      </c>
      <c r="I16" s="240"/>
      <c r="J16" s="231"/>
      <c r="K16" s="231"/>
    </row>
    <row r="17" spans="1:91" s="211" customFormat="1">
      <c r="A17" s="249">
        <v>211</v>
      </c>
      <c r="B17" s="212" t="str">
        <f>IF(ISBLANK(A17),"",VLOOKUP(A17,piloci!B7:C23,2,0))</f>
        <v>POLSKA</v>
      </c>
      <c r="C17" s="213" t="str">
        <f>IF(ISBLANK(A17),"",VLOOKUP(A17,piloci!B15:D31,3,0))</f>
        <v>TOMASZ KRZYSZTOF / IRENEUSZ WĄTROBA</v>
      </c>
      <c r="D17" s="263">
        <v>5</v>
      </c>
      <c r="E17" s="264">
        <v>250</v>
      </c>
      <c r="F17" s="265"/>
      <c r="G17" s="266">
        <f t="shared" si="0"/>
        <v>250</v>
      </c>
      <c r="H17" s="258">
        <f t="shared" ref="H17" ca="1" si="2">RANK(G17,OFFSET(G$11,0,0,Npil,1),0)</f>
        <v>1</v>
      </c>
      <c r="I17" s="267"/>
      <c r="J17" s="268"/>
      <c r="K17" s="231"/>
      <c r="U17" s="235"/>
      <c r="V17" s="236"/>
      <c r="W17" s="237"/>
      <c r="X17" s="238"/>
      <c r="Z17" s="230"/>
      <c r="AA17" s="233"/>
      <c r="AB17" s="233"/>
      <c r="AD17" s="239"/>
      <c r="AE17" s="239"/>
      <c r="AG17" s="239"/>
      <c r="AH17" s="239"/>
      <c r="AJ17" s="239"/>
      <c r="AK17" s="239"/>
      <c r="AM17" s="239"/>
      <c r="AN17" s="239"/>
      <c r="AP17" s="239"/>
      <c r="AQ17" s="239"/>
      <c r="AS17" s="239"/>
      <c r="AT17" s="239"/>
      <c r="AV17" s="239"/>
      <c r="AW17" s="239"/>
      <c r="AY17" s="239"/>
      <c r="AZ17" s="239"/>
      <c r="BB17" s="239"/>
      <c r="BC17" s="239"/>
      <c r="BE17" s="239"/>
      <c r="BF17" s="239"/>
      <c r="BH17" s="239"/>
      <c r="BI17" s="239"/>
      <c r="BK17" s="239"/>
      <c r="BL17" s="239"/>
      <c r="BN17" s="239"/>
      <c r="BO17" s="239"/>
      <c r="BQ17" s="239"/>
      <c r="BR17" s="239"/>
      <c r="BT17" s="239"/>
      <c r="BU17" s="239"/>
      <c r="BW17" s="239"/>
      <c r="BX17" s="239"/>
      <c r="BZ17" s="239"/>
      <c r="CA17" s="239"/>
      <c r="CC17" s="239"/>
      <c r="CD17" s="239"/>
      <c r="CF17" s="239"/>
      <c r="CG17" s="239"/>
      <c r="CI17" s="239"/>
      <c r="CJ17" s="239"/>
      <c r="CL17" s="239"/>
      <c r="CM17" s="239"/>
    </row>
    <row r="18" spans="1:91" s="211" customFormat="1">
      <c r="A18" s="249">
        <v>666</v>
      </c>
      <c r="B18" s="212" t="str">
        <f>IF(ISBLANK(A18),"",VLOOKUP(A18,piloci!B8:C24,2,0))</f>
        <v>ČESKÁ REPUBLIKA/POLSKA</v>
      </c>
      <c r="C18" s="213" t="str">
        <f>IF(ISBLANK(A18),"",VLOOKUP(A18,piloci!B16:D32,3,0))</f>
        <v>ZAWORKA/KACZYŃSKA</v>
      </c>
      <c r="D18" s="263"/>
      <c r="E18" s="264"/>
      <c r="F18" s="265"/>
      <c r="G18" s="266">
        <f t="shared" ref="G18" si="3">IF(ISBLANK(D18),0,IF(F18&gt;1,IF(E18-F18&lt;0,0,E18-F18),ROUND(E18*(1-F18),0)))</f>
        <v>0</v>
      </c>
      <c r="H18" s="258">
        <f t="shared" ref="H18" ca="1" si="4">RANK(G18,OFFSET(G$11,0,0,Npil,1),0)</f>
        <v>4</v>
      </c>
      <c r="I18" s="267"/>
      <c r="J18" s="268"/>
      <c r="K18" s="231"/>
      <c r="U18" s="235"/>
      <c r="V18" s="236"/>
      <c r="W18" s="237"/>
      <c r="X18" s="238"/>
      <c r="Z18" s="230"/>
      <c r="AA18" s="233"/>
      <c r="AB18" s="233"/>
      <c r="AD18" s="239"/>
      <c r="AE18" s="239"/>
      <c r="AG18" s="239"/>
      <c r="AH18" s="239"/>
      <c r="AJ18" s="239"/>
      <c r="AK18" s="239"/>
      <c r="AM18" s="239"/>
      <c r="AN18" s="239"/>
      <c r="AP18" s="239"/>
      <c r="AQ18" s="239"/>
      <c r="AS18" s="239"/>
      <c r="AT18" s="239"/>
      <c r="AV18" s="239"/>
      <c r="AW18" s="239"/>
      <c r="AY18" s="239"/>
      <c r="AZ18" s="239"/>
      <c r="BB18" s="239"/>
      <c r="BC18" s="239"/>
      <c r="BE18" s="239"/>
      <c r="BF18" s="239"/>
      <c r="BH18" s="239"/>
      <c r="BI18" s="239"/>
      <c r="BK18" s="239"/>
      <c r="BL18" s="239"/>
      <c r="BN18" s="239"/>
      <c r="BO18" s="239"/>
      <c r="BQ18" s="239"/>
      <c r="BR18" s="239"/>
      <c r="BT18" s="239"/>
      <c r="BU18" s="239"/>
      <c r="BW18" s="239"/>
      <c r="BX18" s="239"/>
      <c r="BZ18" s="239"/>
      <c r="CA18" s="239"/>
      <c r="CC18" s="239"/>
      <c r="CD18" s="239"/>
      <c r="CF18" s="239"/>
      <c r="CG18" s="239"/>
      <c r="CI18" s="239"/>
      <c r="CJ18" s="239"/>
      <c r="CL18" s="239"/>
      <c r="CM18" s="239"/>
    </row>
    <row r="19" spans="1:91">
      <c r="A19" s="61"/>
    </row>
    <row r="20" spans="1:91">
      <c r="A20" s="61"/>
    </row>
    <row r="21" spans="1:91">
      <c r="A21" s="61"/>
    </row>
    <row r="22" spans="1:91">
      <c r="A22" s="61"/>
    </row>
    <row r="23" spans="1:91">
      <c r="A23" s="61"/>
    </row>
    <row r="24" spans="1:91">
      <c r="A24" s="61"/>
    </row>
    <row r="25" spans="1:91">
      <c r="A25" s="61"/>
    </row>
    <row r="26" spans="1:91">
      <c r="A26" s="61"/>
    </row>
    <row r="27" spans="1:91">
      <c r="A27" s="61"/>
    </row>
    <row r="28" spans="1:91">
      <c r="A28" s="61"/>
    </row>
    <row r="29" spans="1:91">
      <c r="A29" s="61"/>
    </row>
    <row r="30" spans="1:91">
      <c r="A30" s="61"/>
    </row>
    <row r="31" spans="1:91">
      <c r="A31" s="61"/>
    </row>
    <row r="32" spans="1:91">
      <c r="A32" s="61"/>
    </row>
    <row r="33" spans="1:1">
      <c r="A33" s="61"/>
    </row>
    <row r="34" spans="1:1">
      <c r="A34" s="61"/>
    </row>
    <row r="35" spans="1:1">
      <c r="A35" s="61"/>
    </row>
    <row r="36" spans="1:1">
      <c r="A36" s="61"/>
    </row>
    <row r="37" spans="1:1">
      <c r="A37" s="61"/>
    </row>
    <row r="38" spans="1:1">
      <c r="A38" s="61"/>
    </row>
    <row r="39" spans="1:1">
      <c r="A39" s="61"/>
    </row>
    <row r="40" spans="1:1">
      <c r="A40" s="61"/>
    </row>
    <row r="41" spans="1:1">
      <c r="A41" s="61"/>
    </row>
    <row r="42" spans="1:1">
      <c r="A42" s="61"/>
    </row>
    <row r="43" spans="1:1">
      <c r="A43" s="61"/>
    </row>
    <row r="44" spans="1:1">
      <c r="A44" s="61"/>
    </row>
    <row r="45" spans="1:1">
      <c r="A45" s="61"/>
    </row>
    <row r="46" spans="1:1">
      <c r="A46" s="61"/>
    </row>
    <row r="47" spans="1:1">
      <c r="A47" s="61"/>
    </row>
    <row r="48" spans="1:1">
      <c r="A48" s="61"/>
    </row>
    <row r="49" spans="1:1">
      <c r="A49" s="61"/>
    </row>
    <row r="50" spans="1:1">
      <c r="A50" s="61"/>
    </row>
    <row r="51" spans="1:1">
      <c r="A51" s="61"/>
    </row>
    <row r="52" spans="1:1">
      <c r="A52" s="61"/>
    </row>
    <row r="53" spans="1:1">
      <c r="A53" s="61"/>
    </row>
    <row r="54" spans="1:1">
      <c r="A54" s="61"/>
    </row>
    <row r="55" spans="1:1">
      <c r="A55" s="61"/>
    </row>
    <row r="56" spans="1:1">
      <c r="A56" s="61"/>
    </row>
    <row r="57" spans="1:1">
      <c r="A57" s="61"/>
    </row>
    <row r="58" spans="1:1">
      <c r="A58" s="61"/>
    </row>
    <row r="59" spans="1:1">
      <c r="A59" s="61"/>
    </row>
    <row r="60" spans="1:1">
      <c r="A60" s="61"/>
    </row>
    <row r="61" spans="1:1">
      <c r="A61" s="61"/>
    </row>
    <row r="62" spans="1:1">
      <c r="A62" s="61"/>
    </row>
    <row r="63" spans="1:1">
      <c r="A63" s="61"/>
    </row>
    <row r="64" spans="1:1">
      <c r="A64" s="61"/>
    </row>
    <row r="65" spans="1:1">
      <c r="A65" s="61"/>
    </row>
    <row r="66" spans="1:1">
      <c r="A66" s="61"/>
    </row>
    <row r="67" spans="1:1">
      <c r="A67" s="61"/>
    </row>
    <row r="68" spans="1:1">
      <c r="A68" s="61"/>
    </row>
    <row r="69" spans="1:1">
      <c r="A69" s="61"/>
    </row>
    <row r="70" spans="1:1">
      <c r="A70" s="61"/>
    </row>
    <row r="71" spans="1:1">
      <c r="A71" s="61"/>
    </row>
    <row r="72" spans="1:1">
      <c r="A72" s="61"/>
    </row>
    <row r="73" spans="1:1">
      <c r="A73" s="61"/>
    </row>
    <row r="74" spans="1:1">
      <c r="A74" s="61"/>
    </row>
    <row r="75" spans="1:1">
      <c r="A75" s="61"/>
    </row>
    <row r="76" spans="1:1">
      <c r="A76" s="61"/>
    </row>
    <row r="77" spans="1:1">
      <c r="A77" s="61"/>
    </row>
    <row r="78" spans="1:1">
      <c r="A78" s="61"/>
    </row>
    <row r="79" spans="1:1">
      <c r="A79" s="61"/>
    </row>
    <row r="80" spans="1:1">
      <c r="A80" s="61"/>
    </row>
    <row r="81" spans="1:1">
      <c r="A81" s="61"/>
    </row>
    <row r="82" spans="1:1">
      <c r="A82" s="61"/>
    </row>
    <row r="83" spans="1:1">
      <c r="A83" s="61"/>
    </row>
    <row r="84" spans="1:1">
      <c r="A84" s="61"/>
    </row>
    <row r="85" spans="1:1">
      <c r="A85" s="61"/>
    </row>
    <row r="86" spans="1:1">
      <c r="A86" s="61"/>
    </row>
  </sheetData>
  <mergeCells count="1">
    <mergeCell ref="F6:N6"/>
  </mergeCells>
  <phoneticPr fontId="0" type="noConversion"/>
  <dataValidations count="2">
    <dataValidation type="list" allowBlank="1" showInputMessage="1" showErrorMessage="1" sqref="E5">
      <formula1>"Provisional,Official,Final"</formula1>
    </dataValidation>
    <dataValidation allowBlank="1" showInputMessage="1" showErrorMessage="1" errorTitle="Invalid data" error="Specify hh:mm:ss or hh:mm" sqref="D3 E6:F6 I4"/>
  </dataValidations>
  <pageMargins left="0.74803149606299213" right="0.74803149606299213" top="0.98425196850393704" bottom="0.98425196850393704" header="0.51181102362204722" footer="0.51181102362204722"/>
  <pageSetup paperSize="9" scale="88" orientation="landscape" r:id="rId1"/>
  <headerFooter alignWithMargins="0"/>
  <legacyDrawing r:id="rId2"/>
  <oleObjects>
    <oleObject progId="Word.Picture.8" shapeId="57345" r:id="rId3"/>
    <oleObject progId="Word.Picture.8" shapeId="57346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CR144"/>
  <sheetViews>
    <sheetView topLeftCell="A5" workbookViewId="0">
      <selection activeCell="B24" sqref="B24"/>
    </sheetView>
  </sheetViews>
  <sheetFormatPr defaultColWidth="11.42578125" defaultRowHeight="12.75"/>
  <cols>
    <col min="1" max="1" width="6" style="20" customWidth="1"/>
    <col min="2" max="2" width="6.7109375" style="20" customWidth="1"/>
    <col min="3" max="3" width="32.85546875" style="19" customWidth="1"/>
    <col min="4" max="4" width="10.85546875" style="19" customWidth="1"/>
    <col min="5" max="5" width="16.7109375" style="20" customWidth="1"/>
    <col min="6" max="6" width="13.42578125" style="19" customWidth="1"/>
    <col min="7" max="7" width="10.85546875" style="19" customWidth="1"/>
    <col min="8" max="8" width="7" style="19" customWidth="1"/>
    <col min="9" max="12" width="9.140625" customWidth="1"/>
    <col min="13" max="13" width="6.7109375" style="19" bestFit="1" customWidth="1"/>
    <col min="14" max="14" width="6.7109375" style="19" customWidth="1"/>
    <col min="15" max="15" width="7" style="20" bestFit="1" customWidth="1"/>
    <col min="16" max="16" width="7.140625" style="20" bestFit="1" customWidth="1"/>
    <col min="17" max="17" width="7" style="19" bestFit="1" customWidth="1"/>
    <col min="18" max="18" width="5.140625" style="19" customWidth="1"/>
    <col min="19" max="19" width="8.140625" style="19" customWidth="1"/>
    <col min="20" max="20" width="7.28515625" style="19" bestFit="1" customWidth="1"/>
    <col min="21" max="25" width="5.5703125" style="19" customWidth="1"/>
    <col min="26" max="26" width="7.5703125" style="19" customWidth="1"/>
    <col min="27" max="27" width="6.140625" style="19" customWidth="1"/>
    <col min="28" max="28" width="4.42578125" style="19" customWidth="1"/>
    <col min="29" max="29" width="21.42578125" style="19" customWidth="1"/>
    <col min="30" max="31" width="5.140625" style="19" customWidth="1"/>
    <col min="32" max="32" width="7" style="19" bestFit="1" customWidth="1"/>
    <col min="33" max="33" width="7.140625" style="19" bestFit="1" customWidth="1"/>
    <col min="34" max="34" width="9.140625" style="19" bestFit="1" customWidth="1"/>
    <col min="35" max="35" width="6.140625" style="19" bestFit="1" customWidth="1"/>
    <col min="36" max="36" width="7" style="19" bestFit="1" customWidth="1"/>
    <col min="37" max="37" width="5" style="19" bestFit="1" customWidth="1"/>
    <col min="38" max="38" width="6.140625" style="19" bestFit="1" customWidth="1"/>
    <col min="39" max="39" width="7" style="19" bestFit="1" customWidth="1"/>
    <col min="40" max="40" width="5" style="19" bestFit="1" customWidth="1"/>
    <col min="41" max="41" width="6.140625" style="19" bestFit="1" customWidth="1"/>
    <col min="42" max="42" width="7" style="19" bestFit="1" customWidth="1"/>
    <col min="43" max="43" width="5" style="19" bestFit="1" customWidth="1"/>
    <col min="44" max="44" width="6.140625" style="19" bestFit="1" customWidth="1"/>
    <col min="45" max="45" width="7" style="19" bestFit="1" customWidth="1"/>
    <col min="46" max="46" width="5" style="19" bestFit="1" customWidth="1"/>
    <col min="47" max="47" width="6.140625" style="19" bestFit="1" customWidth="1"/>
    <col min="48" max="48" width="7" style="19" bestFit="1" customWidth="1"/>
    <col min="49" max="49" width="6" style="19" bestFit="1" customWidth="1"/>
    <col min="50" max="50" width="6.140625" style="19" bestFit="1" customWidth="1"/>
    <col min="51" max="51" width="7" style="19" bestFit="1" customWidth="1"/>
    <col min="52" max="52" width="5" style="19" bestFit="1" customWidth="1"/>
    <col min="53" max="53" width="6.140625" style="19" bestFit="1" customWidth="1"/>
    <col min="54" max="54" width="7" style="19" bestFit="1" customWidth="1"/>
    <col min="55" max="55" width="5" style="19" bestFit="1" customWidth="1"/>
    <col min="56" max="56" width="6.140625" style="19" bestFit="1" customWidth="1"/>
    <col min="57" max="57" width="7" style="19" bestFit="1" customWidth="1"/>
    <col min="58" max="58" width="5" style="19" bestFit="1" customWidth="1"/>
    <col min="59" max="59" width="6.140625" style="19" bestFit="1" customWidth="1"/>
    <col min="60" max="60" width="7" style="19" bestFit="1" customWidth="1"/>
    <col min="61" max="61" width="5" style="19" bestFit="1" customWidth="1"/>
    <col min="62" max="62" width="6.140625" style="19" bestFit="1" customWidth="1"/>
    <col min="63" max="63" width="7" style="19" bestFit="1" customWidth="1"/>
    <col min="64" max="64" width="5" style="19" bestFit="1" customWidth="1"/>
    <col min="65" max="65" width="6.140625" style="19" bestFit="1" customWidth="1"/>
    <col min="66" max="66" width="7" style="19" bestFit="1" customWidth="1"/>
    <col min="67" max="67" width="5" style="19" bestFit="1" customWidth="1"/>
    <col min="68" max="68" width="6.140625" style="19" bestFit="1" customWidth="1"/>
    <col min="69" max="69" width="7" style="19" bestFit="1" customWidth="1"/>
    <col min="70" max="70" width="5" style="19" bestFit="1" customWidth="1"/>
    <col min="71" max="71" width="6.140625" style="19" bestFit="1" customWidth="1"/>
    <col min="72" max="72" width="7" style="19" bestFit="1" customWidth="1"/>
    <col min="73" max="73" width="5" style="19" bestFit="1" customWidth="1"/>
    <col min="74" max="74" width="6.140625" style="19" bestFit="1" customWidth="1"/>
    <col min="75" max="75" width="7" style="19" bestFit="1" customWidth="1"/>
    <col min="76" max="76" width="6" style="19" bestFit="1" customWidth="1"/>
    <col min="77" max="77" width="6.140625" style="19" bestFit="1" customWidth="1"/>
    <col min="78" max="78" width="7" style="19" bestFit="1" customWidth="1"/>
    <col min="79" max="79" width="6" style="19" bestFit="1" customWidth="1"/>
    <col min="80" max="80" width="6.140625" style="19" bestFit="1" customWidth="1"/>
    <col min="81" max="81" width="7" style="19" bestFit="1" customWidth="1"/>
    <col min="82" max="82" width="5" style="19" bestFit="1" customWidth="1"/>
    <col min="83" max="83" width="6.140625" style="19" bestFit="1" customWidth="1"/>
    <col min="84" max="84" width="7" style="19" bestFit="1" customWidth="1"/>
    <col min="85" max="85" width="6" style="19" bestFit="1" customWidth="1"/>
    <col min="86" max="86" width="6.140625" style="19" bestFit="1" customWidth="1"/>
    <col min="87" max="87" width="7" style="19" bestFit="1" customWidth="1"/>
    <col min="88" max="88" width="5" style="19" bestFit="1" customWidth="1"/>
    <col min="89" max="89" width="6.140625" style="19" bestFit="1" customWidth="1"/>
    <col min="90" max="90" width="7" style="19" bestFit="1" customWidth="1"/>
    <col min="91" max="91" width="5" style="19" bestFit="1" customWidth="1"/>
    <col min="92" max="92" width="6.140625" style="19" bestFit="1" customWidth="1"/>
    <col min="93" max="93" width="7" style="19" bestFit="1" customWidth="1"/>
    <col min="94" max="94" width="6" style="19" bestFit="1" customWidth="1"/>
    <col min="95" max="95" width="6.140625" style="19" bestFit="1" customWidth="1"/>
    <col min="96" max="96" width="7" style="19" bestFit="1" customWidth="1"/>
    <col min="97" max="16384" width="11.42578125" style="19"/>
  </cols>
  <sheetData>
    <row r="1" spans="1:96" s="63" customFormat="1" ht="33" hidden="1">
      <c r="A1" s="62"/>
      <c r="B1" s="62"/>
      <c r="C1" s="67"/>
      <c r="D1" s="64" t="str">
        <f t="shared" ref="D1:G1" si="0">CONCATENATE(D10,"-",D11)</f>
        <v>01-Start</v>
      </c>
      <c r="E1" s="64" t="str">
        <f t="shared" si="0"/>
        <v>02-SzybkoWolno</v>
      </c>
      <c r="F1" s="64" t="str">
        <f t="shared" si="0"/>
        <v>03-nawigacja</v>
      </c>
      <c r="G1" s="64" t="str">
        <f t="shared" si="0"/>
        <v>04-Lądowanie</v>
      </c>
      <c r="H1" s="64"/>
      <c r="O1" s="62"/>
      <c r="P1" s="62"/>
      <c r="Q1" s="66"/>
      <c r="S1" s="65"/>
      <c r="W1" s="66"/>
      <c r="AC1" s="66"/>
    </row>
    <row r="2" spans="1:96" s="63" customFormat="1" ht="33" hidden="1">
      <c r="A2" s="62"/>
      <c r="B2" s="62"/>
      <c r="C2" s="65" t="s">
        <v>10</v>
      </c>
      <c r="D2" s="64" t="str">
        <f t="shared" ref="D2:G2" si="1">CONCATENATE("'",D1,"'!",$C2)</f>
        <v>'01-Start'!$A:$BZ</v>
      </c>
      <c r="E2" s="64" t="str">
        <f t="shared" si="1"/>
        <v>'02-SzybkoWolno'!$A:$BZ</v>
      </c>
      <c r="F2" s="64" t="str">
        <f t="shared" si="1"/>
        <v>'03-nawigacja'!$A:$BZ</v>
      </c>
      <c r="G2" s="64" t="str">
        <f t="shared" si="1"/>
        <v>'04-Lądowanie'!$A:$BZ</v>
      </c>
      <c r="H2" s="64"/>
      <c r="O2" s="62"/>
      <c r="P2" s="62"/>
      <c r="S2" s="65"/>
    </row>
    <row r="3" spans="1:96" s="63" customFormat="1" ht="33" hidden="1">
      <c r="A3" s="62"/>
      <c r="B3" s="62"/>
      <c r="C3" s="65" t="s">
        <v>8</v>
      </c>
      <c r="D3" s="64" t="str">
        <f t="shared" ref="D3:G3" si="2">CONCATENATE("'",D1,"'!",$C3)</f>
        <v>'01-Start'!$A$2</v>
      </c>
      <c r="E3" s="64" t="str">
        <f t="shared" si="2"/>
        <v>'02-SzybkoWolno'!$A$2</v>
      </c>
      <c r="F3" s="64" t="str">
        <f t="shared" si="2"/>
        <v>'03-nawigacja'!$A$2</v>
      </c>
      <c r="G3" s="64" t="str">
        <f t="shared" si="2"/>
        <v>'04-Lądowanie'!$A$2</v>
      </c>
      <c r="H3" s="64"/>
      <c r="O3" s="62"/>
      <c r="P3" s="62"/>
      <c r="S3" s="65"/>
    </row>
    <row r="4" spans="1:96" s="63" customFormat="1" ht="33" hidden="1">
      <c r="A4" s="62"/>
      <c r="B4" s="62"/>
      <c r="C4" s="65" t="s">
        <v>9</v>
      </c>
      <c r="D4" s="64" t="str">
        <f t="shared" ref="D4:G4" si="3">CONCATENATE("'",D1,"'!",$C4)</f>
        <v>'01-Start'!$C$2</v>
      </c>
      <c r="E4" s="64" t="str">
        <f t="shared" si="3"/>
        <v>'02-SzybkoWolno'!$C$2</v>
      </c>
      <c r="F4" s="64" t="str">
        <f t="shared" si="3"/>
        <v>'03-nawigacja'!$C$2</v>
      </c>
      <c r="G4" s="64" t="str">
        <f t="shared" si="3"/>
        <v>'04-Lądowanie'!$C$2</v>
      </c>
      <c r="H4" s="64"/>
      <c r="O4" s="62"/>
      <c r="P4" s="62"/>
      <c r="S4" s="65"/>
    </row>
    <row r="5" spans="1:96" ht="15.75">
      <c r="A5" s="56" t="s">
        <v>167</v>
      </c>
      <c r="B5" s="54"/>
      <c r="C5" s="30"/>
      <c r="E5" s="46"/>
      <c r="G5" s="20"/>
      <c r="H5" s="52"/>
      <c r="Y5" s="20"/>
    </row>
    <row r="6" spans="1:96" ht="25.5">
      <c r="A6" s="56" t="s">
        <v>162</v>
      </c>
      <c r="B6" s="54"/>
      <c r="C6" s="30"/>
      <c r="D6" s="91" t="s">
        <v>25</v>
      </c>
      <c r="I6" s="91"/>
      <c r="J6" s="91"/>
      <c r="K6" s="91"/>
      <c r="L6" s="91"/>
      <c r="M6" s="91"/>
      <c r="N6" s="91"/>
      <c r="O6" s="91"/>
      <c r="P6" s="91"/>
      <c r="Q6" s="91"/>
      <c r="R6" s="91"/>
      <c r="Y6" s="20"/>
    </row>
    <row r="7" spans="1:96" ht="15.75">
      <c r="A7" s="55"/>
      <c r="B7" s="54"/>
      <c r="C7" s="30"/>
      <c r="D7" s="52"/>
      <c r="E7" s="49"/>
      <c r="F7" s="30"/>
      <c r="G7" s="18" t="s">
        <v>72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96">
      <c r="C8" s="30"/>
      <c r="D8" s="6" t="s">
        <v>28</v>
      </c>
      <c r="E8" s="317">
        <f ca="1">NOW()</f>
        <v>41494.655080439814</v>
      </c>
      <c r="F8" s="3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96">
      <c r="M9" s="28"/>
      <c r="N9" s="28"/>
    </row>
    <row r="10" spans="1:96" s="29" customFormat="1">
      <c r="A10" s="16" t="s">
        <v>6</v>
      </c>
      <c r="B10" s="16" t="s">
        <v>4</v>
      </c>
      <c r="C10" s="8" t="s">
        <v>7</v>
      </c>
      <c r="D10" s="37" t="s">
        <v>12</v>
      </c>
      <c r="E10" s="37" t="s">
        <v>17</v>
      </c>
      <c r="F10" s="37" t="s">
        <v>11</v>
      </c>
      <c r="G10" s="37" t="s">
        <v>13</v>
      </c>
      <c r="H10" s="9" t="s">
        <v>2</v>
      </c>
      <c r="M10" s="23"/>
      <c r="N10" s="23"/>
      <c r="O10" s="23"/>
      <c r="P10" s="23"/>
      <c r="Q10" s="9"/>
      <c r="R10" s="9"/>
      <c r="T10" s="9"/>
      <c r="U10" s="9"/>
      <c r="V10" s="9"/>
      <c r="W10" s="9"/>
      <c r="X10" s="9"/>
      <c r="Y10" s="9"/>
      <c r="Z10" s="9"/>
      <c r="AA10" s="9"/>
      <c r="AB10" s="9"/>
      <c r="AC10" s="22"/>
      <c r="AD10" s="9"/>
      <c r="AE10" s="9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</row>
    <row r="11" spans="1:96" s="34" customFormat="1">
      <c r="A11" s="33"/>
      <c r="B11" s="33"/>
      <c r="C11" s="12" t="s">
        <v>14</v>
      </c>
      <c r="D11" s="42" t="s">
        <v>42</v>
      </c>
      <c r="E11" s="42" t="s">
        <v>68</v>
      </c>
      <c r="F11" s="42" t="s">
        <v>23</v>
      </c>
      <c r="G11" s="42" t="s">
        <v>43</v>
      </c>
      <c r="H11" s="13"/>
      <c r="M11" s="32"/>
      <c r="N11" s="32"/>
      <c r="O11" s="32"/>
      <c r="P11" s="32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31"/>
      <c r="AD11" s="13"/>
      <c r="AE11" s="1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</row>
    <row r="12" spans="1:96" s="34" customFormat="1">
      <c r="A12" s="33"/>
      <c r="B12" s="33"/>
      <c r="C12" s="12" t="s">
        <v>15</v>
      </c>
      <c r="D12" s="44">
        <v>41478</v>
      </c>
      <c r="E12" s="44">
        <v>41478</v>
      </c>
      <c r="F12" s="44">
        <v>41478</v>
      </c>
      <c r="G12" s="44">
        <v>41478</v>
      </c>
      <c r="H12" s="13"/>
      <c r="M12" s="32"/>
      <c r="N12" s="32"/>
      <c r="O12" s="32"/>
      <c r="P12" s="32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31"/>
      <c r="AD12" s="13"/>
      <c r="AE12" s="1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</row>
    <row r="13" spans="1:96" s="39" customFormat="1">
      <c r="A13" s="38"/>
      <c r="B13" s="38"/>
      <c r="C13" s="10" t="s">
        <v>3</v>
      </c>
      <c r="D13" s="53" t="s">
        <v>16</v>
      </c>
      <c r="E13" s="53" t="s">
        <v>16</v>
      </c>
      <c r="F13" s="53" t="s">
        <v>16</v>
      </c>
      <c r="G13" s="53" t="s">
        <v>16</v>
      </c>
      <c r="H13" s="11"/>
      <c r="M13" s="38"/>
      <c r="N13" s="38"/>
      <c r="O13" s="38"/>
      <c r="P13" s="38"/>
      <c r="Q13" s="38"/>
      <c r="S13" s="11"/>
      <c r="U13" s="38"/>
      <c r="V13" s="38"/>
      <c r="W13" s="38"/>
      <c r="X13" s="38"/>
      <c r="Y13" s="38"/>
      <c r="Z13" s="38"/>
      <c r="AB13" s="40"/>
      <c r="AC13" s="41"/>
      <c r="AD13" s="38"/>
      <c r="AE13" s="38"/>
    </row>
    <row r="14" spans="1:96">
      <c r="A14" s="24"/>
      <c r="B14" s="24"/>
      <c r="C14" s="12"/>
      <c r="D14" s="12"/>
      <c r="E14" s="12"/>
      <c r="F14" s="12"/>
      <c r="G14" s="12"/>
      <c r="H14" s="12"/>
      <c r="M14" s="24"/>
      <c r="N14" s="24"/>
      <c r="O14" s="24"/>
      <c r="P14" s="24"/>
      <c r="Q14" s="24"/>
      <c r="U14" s="24"/>
      <c r="V14" s="24"/>
      <c r="W14" s="24"/>
      <c r="X14" s="24"/>
      <c r="Y14" s="24"/>
      <c r="Z14" s="24"/>
      <c r="AB14" s="25"/>
      <c r="AC14" s="26"/>
      <c r="AD14" s="24"/>
      <c r="AE14" s="24"/>
    </row>
    <row r="15" spans="1:96" s="29" customFormat="1">
      <c r="A15" s="245">
        <v>301</v>
      </c>
      <c r="B15" s="194" t="str">
        <f>IF(ISBLANK(A15),"",VLOOKUP(A15,piloci!B5:C21,2,0))</f>
        <v>POLSKA</v>
      </c>
      <c r="C15" s="89" t="str">
        <f>IF(ISBLANK(A15),"",VLOOKUP(A15,piloci!B9:D25,3,0))</f>
        <v>BÓGDAŁ DARIUSZ / GĘBAŁA BARBARA</v>
      </c>
      <c r="D15" s="76">
        <f t="shared" ref="D15:G22" ca="1" si="4">IF(OR(D$13="-",D$13="Cancelled"),"-",VLOOKUP($A15,INDIRECT(D$2),INDIRECT(D$3),0))</f>
        <v>250</v>
      </c>
      <c r="E15" s="76">
        <f t="shared" ca="1" si="4"/>
        <v>203</v>
      </c>
      <c r="F15" s="76">
        <f t="shared" ca="1" si="4"/>
        <v>0</v>
      </c>
      <c r="G15" s="76">
        <f t="shared" ca="1" si="4"/>
        <v>0</v>
      </c>
      <c r="H15" s="193">
        <f t="shared" ref="H15:H21" ca="1" si="5">SUM(D15:G15)</f>
        <v>453</v>
      </c>
      <c r="I15" s="5"/>
      <c r="J15" s="5"/>
      <c r="K15" s="5"/>
      <c r="L15" s="5"/>
      <c r="O15" s="68"/>
      <c r="P15" s="68"/>
    </row>
    <row r="16" spans="1:96" s="29" customFormat="1">
      <c r="A16" s="245">
        <v>302</v>
      </c>
      <c r="B16" s="194" t="str">
        <f>IF(ISBLANK(A16),"",VLOOKUP(A16,piloci!B6:C22,2,0))</f>
        <v>POLSKA</v>
      </c>
      <c r="C16" s="89" t="str">
        <f>IF(ISBLANK(A16),"",VLOOKUP(A16,piloci!B10:D26,3,0))</f>
        <v>BARCZYŃSKI MAREK/BARA VIOLETTA</v>
      </c>
      <c r="D16" s="76">
        <f t="shared" ca="1" si="4"/>
        <v>225</v>
      </c>
      <c r="E16" s="76">
        <f t="shared" ca="1" si="4"/>
        <v>175</v>
      </c>
      <c r="F16" s="76">
        <f t="shared" ca="1" si="4"/>
        <v>0</v>
      </c>
      <c r="G16" s="76">
        <f t="shared" ca="1" si="4"/>
        <v>90</v>
      </c>
      <c r="H16" s="193">
        <f t="shared" ca="1" si="5"/>
        <v>490</v>
      </c>
      <c r="I16" s="5"/>
      <c r="J16" s="5"/>
      <c r="K16" s="5"/>
      <c r="L16" s="5"/>
      <c r="N16" s="71"/>
      <c r="O16" s="70"/>
      <c r="P16" s="72"/>
      <c r="R16" s="77"/>
      <c r="S16" s="78"/>
      <c r="T16" s="77"/>
      <c r="Z16" s="79"/>
      <c r="AA16" s="73"/>
      <c r="AB16" s="80"/>
      <c r="AC16" s="74"/>
      <c r="AE16" s="77"/>
      <c r="AF16" s="72"/>
      <c r="AG16" s="72"/>
      <c r="AI16" s="75"/>
      <c r="AJ16" s="75"/>
      <c r="AL16" s="75"/>
      <c r="AM16" s="75"/>
      <c r="AO16" s="75"/>
      <c r="AP16" s="75"/>
      <c r="AR16" s="75"/>
      <c r="AS16" s="75"/>
      <c r="AU16" s="75"/>
      <c r="AV16" s="75"/>
      <c r="AX16" s="75"/>
      <c r="AY16" s="75"/>
      <c r="BA16" s="75"/>
      <c r="BB16" s="75"/>
      <c r="BD16" s="75"/>
      <c r="BE16" s="75"/>
      <c r="BG16" s="75"/>
      <c r="BH16" s="75"/>
      <c r="BJ16" s="75"/>
      <c r="BK16" s="75"/>
      <c r="BM16" s="75"/>
      <c r="BN16" s="75"/>
      <c r="BP16" s="75"/>
      <c r="BQ16" s="75"/>
      <c r="BS16" s="75"/>
      <c r="BT16" s="75"/>
      <c r="BV16" s="75"/>
      <c r="BW16" s="75"/>
      <c r="BY16" s="75"/>
      <c r="BZ16" s="75"/>
      <c r="CB16" s="75"/>
      <c r="CC16" s="75"/>
      <c r="CE16" s="75"/>
      <c r="CF16" s="75"/>
      <c r="CH16" s="75"/>
      <c r="CI16" s="75"/>
      <c r="CK16" s="75"/>
      <c r="CL16" s="75"/>
      <c r="CN16" s="75"/>
      <c r="CO16" s="75"/>
      <c r="CQ16" s="75"/>
      <c r="CR16" s="75"/>
    </row>
    <row r="17" spans="1:96" s="29" customFormat="1">
      <c r="A17" s="245">
        <v>303</v>
      </c>
      <c r="B17" s="194" t="str">
        <f>IF(ISBLANK(A17),"",VLOOKUP(A17,piloci!B7:C23,2,0))</f>
        <v>POLSKA</v>
      </c>
      <c r="C17" s="89" t="str">
        <f>IF(ISBLANK(A17),"",VLOOKUP(A17,piloci!B11:D27,3,0))</f>
        <v>KRUPA PIOTR / KRUPA AGNIESZKA</v>
      </c>
      <c r="D17" s="76">
        <f t="shared" ca="1" si="4"/>
        <v>250</v>
      </c>
      <c r="E17" s="76">
        <f t="shared" ca="1" si="4"/>
        <v>0</v>
      </c>
      <c r="F17" s="76">
        <f t="shared" ca="1" si="4"/>
        <v>747</v>
      </c>
      <c r="G17" s="76">
        <f t="shared" ca="1" si="4"/>
        <v>0</v>
      </c>
      <c r="H17" s="193">
        <f t="shared" ca="1" si="5"/>
        <v>997</v>
      </c>
      <c r="I17" s="5"/>
      <c r="J17" s="5"/>
      <c r="K17" s="5"/>
      <c r="L17" s="5"/>
      <c r="M17" s="69"/>
      <c r="N17" s="71"/>
      <c r="O17" s="70"/>
      <c r="P17" s="72"/>
      <c r="R17" s="77"/>
      <c r="S17" s="78"/>
      <c r="T17" s="77"/>
      <c r="Z17" s="79"/>
      <c r="AA17" s="73"/>
      <c r="AB17" s="80"/>
      <c r="AC17" s="74"/>
      <c r="AE17" s="77"/>
      <c r="AF17" s="72"/>
      <c r="AG17" s="72"/>
      <c r="AI17" s="75"/>
      <c r="AJ17" s="75"/>
      <c r="AL17" s="75"/>
      <c r="AM17" s="75"/>
      <c r="AO17" s="75"/>
      <c r="AP17" s="75"/>
      <c r="AR17" s="75"/>
      <c r="AS17" s="75"/>
      <c r="AU17" s="75"/>
      <c r="AV17" s="75"/>
      <c r="AX17" s="75"/>
      <c r="AY17" s="75"/>
      <c r="BA17" s="75"/>
      <c r="BB17" s="75"/>
      <c r="BD17" s="75"/>
      <c r="BE17" s="75"/>
      <c r="BG17" s="75"/>
      <c r="BH17" s="75"/>
      <c r="BJ17" s="75"/>
      <c r="BK17" s="75"/>
      <c r="BM17" s="75"/>
      <c r="BN17" s="75"/>
      <c r="BP17" s="75"/>
      <c r="BQ17" s="75"/>
      <c r="BS17" s="75"/>
      <c r="BT17" s="75"/>
      <c r="BV17" s="75"/>
      <c r="BW17" s="75"/>
      <c r="BY17" s="75"/>
      <c r="BZ17" s="75"/>
      <c r="CB17" s="75"/>
      <c r="CC17" s="75"/>
      <c r="CE17" s="75"/>
      <c r="CF17" s="75"/>
      <c r="CH17" s="75"/>
      <c r="CI17" s="75"/>
      <c r="CK17" s="75"/>
      <c r="CL17" s="75"/>
      <c r="CN17" s="75"/>
      <c r="CO17" s="75"/>
      <c r="CQ17" s="75"/>
      <c r="CR17" s="75"/>
    </row>
    <row r="18" spans="1:96" s="29" customFormat="1">
      <c r="A18" s="245">
        <v>304</v>
      </c>
      <c r="B18" s="194" t="str">
        <f>IF(ISBLANK(A18),"",VLOOKUP(A18,piloci!B8:C24,2,0))</f>
        <v>POLSKA</v>
      </c>
      <c r="C18" s="89" t="str">
        <f>IF(ISBLANK(A18),"",VLOOKUP(A18,piloci!B12:D28,3,0))</f>
        <v xml:space="preserve">BALCERZEWSKI  JAROSŁAW  / KŁOSS MAGDALENA </v>
      </c>
      <c r="D18" s="76">
        <f t="shared" ca="1" si="4"/>
        <v>250</v>
      </c>
      <c r="E18" s="76">
        <f t="shared" ca="1" si="4"/>
        <v>238</v>
      </c>
      <c r="F18" s="76">
        <f t="shared" ca="1" si="4"/>
        <v>692</v>
      </c>
      <c r="G18" s="76">
        <f t="shared" ca="1" si="4"/>
        <v>0</v>
      </c>
      <c r="H18" s="193">
        <f t="shared" ca="1" si="5"/>
        <v>1180</v>
      </c>
      <c r="I18" s="5"/>
      <c r="J18" s="5"/>
      <c r="K18" s="5"/>
      <c r="L18" s="5"/>
      <c r="N18" s="71"/>
      <c r="O18" s="70"/>
      <c r="P18" s="72"/>
      <c r="R18" s="77"/>
      <c r="S18" s="78"/>
      <c r="T18" s="77"/>
      <c r="Z18" s="79"/>
      <c r="AA18" s="73"/>
      <c r="AB18" s="80"/>
      <c r="AC18" s="74"/>
      <c r="AE18" s="77"/>
      <c r="AF18" s="72"/>
      <c r="AG18" s="72"/>
      <c r="AI18" s="75"/>
      <c r="AJ18" s="75"/>
      <c r="AL18" s="75"/>
      <c r="AM18" s="75"/>
      <c r="AO18" s="75"/>
      <c r="AP18" s="75"/>
      <c r="AR18" s="75"/>
      <c r="AS18" s="75"/>
      <c r="AU18" s="75"/>
      <c r="AV18" s="75"/>
      <c r="AX18" s="75"/>
      <c r="AY18" s="75"/>
      <c r="BA18" s="75"/>
      <c r="BB18" s="75"/>
      <c r="BD18" s="75"/>
      <c r="BE18" s="75"/>
      <c r="BG18" s="75"/>
      <c r="BH18" s="75"/>
      <c r="BJ18" s="75"/>
      <c r="BK18" s="75"/>
      <c r="BM18" s="75"/>
      <c r="BN18" s="75"/>
      <c r="BP18" s="75"/>
      <c r="BQ18" s="75"/>
      <c r="BS18" s="75"/>
      <c r="BT18" s="75"/>
      <c r="BV18" s="75"/>
      <c r="BW18" s="75"/>
      <c r="BY18" s="75"/>
      <c r="BZ18" s="75"/>
      <c r="CB18" s="75"/>
      <c r="CC18" s="75"/>
      <c r="CE18" s="75"/>
      <c r="CF18" s="75"/>
      <c r="CH18" s="75"/>
      <c r="CI18" s="75"/>
      <c r="CK18" s="75"/>
      <c r="CL18" s="75"/>
      <c r="CN18" s="75"/>
      <c r="CO18" s="75"/>
      <c r="CQ18" s="75"/>
      <c r="CR18" s="75"/>
    </row>
    <row r="19" spans="1:96" s="29" customFormat="1">
      <c r="A19" s="245">
        <v>305</v>
      </c>
      <c r="B19" s="194" t="str">
        <f>IF(ISBLANK(A19),"",VLOOKUP(A19,piloci!B9:C25,2,0))</f>
        <v>RUSSIA</v>
      </c>
      <c r="C19" s="89" t="str">
        <f>IF(ISBLANK(A19),"",VLOOKUP(A19,piloci!B13:D29,3,0))</f>
        <v>EKIMOV KIRILL / SHARAPOW ANATOLY</v>
      </c>
      <c r="D19" s="76">
        <f t="shared" ca="1" si="4"/>
        <v>250</v>
      </c>
      <c r="E19" s="76">
        <f t="shared" ca="1" si="4"/>
        <v>0</v>
      </c>
      <c r="F19" s="76">
        <f t="shared" ca="1" si="4"/>
        <v>1000</v>
      </c>
      <c r="G19" s="76">
        <f t="shared" ca="1" si="4"/>
        <v>250</v>
      </c>
      <c r="H19" s="193">
        <f t="shared" ca="1" si="5"/>
        <v>1500</v>
      </c>
      <c r="I19" s="5"/>
      <c r="J19" s="5"/>
      <c r="K19" s="5"/>
      <c r="L19" s="5"/>
      <c r="O19" s="68"/>
      <c r="P19" s="68"/>
    </row>
    <row r="20" spans="1:96" s="29" customFormat="1">
      <c r="A20" s="249">
        <v>316</v>
      </c>
      <c r="B20" s="194" t="str">
        <f>IF(ISBLANK(A20),"",VLOOKUP(A20,piloci!B10:C26,2,0))</f>
        <v>POLSKA</v>
      </c>
      <c r="C20" s="89" t="str">
        <f>IF(ISBLANK(A20),"",VLOOKUP(A20,piloci!B14:D30,3,0))</f>
        <v>WALKOWIAK DANIEL / WALKOWIAK ROMAN</v>
      </c>
      <c r="D20" s="76">
        <f t="shared" ca="1" si="4"/>
        <v>250</v>
      </c>
      <c r="E20" s="76">
        <f t="shared" ca="1" si="4"/>
        <v>0</v>
      </c>
      <c r="F20" s="76">
        <f t="shared" ca="1" si="4"/>
        <v>928</v>
      </c>
      <c r="G20" s="76">
        <f t="shared" ca="1" si="4"/>
        <v>0</v>
      </c>
      <c r="H20" s="193">
        <f t="shared" ca="1" si="5"/>
        <v>1178</v>
      </c>
      <c r="I20" s="5"/>
      <c r="J20" s="5"/>
      <c r="K20" s="5"/>
      <c r="L20" s="5"/>
      <c r="O20" s="68"/>
      <c r="P20" s="68"/>
    </row>
    <row r="21" spans="1:96" s="29" customFormat="1">
      <c r="A21" s="249">
        <v>211</v>
      </c>
      <c r="B21" s="194" t="str">
        <f>IF(ISBLANK(A21),"",VLOOKUP(A21,piloci!B11:C27,2,0))</f>
        <v>POLSKA</v>
      </c>
      <c r="C21" s="89" t="str">
        <f>IF(ISBLANK(A21),"",VLOOKUP(A21,piloci!B15:D31,3,0))</f>
        <v>TOMASZ KRZYSZTOF / IRENEUSZ WĄTROBA</v>
      </c>
      <c r="D21" s="76">
        <f t="shared" ca="1" si="4"/>
        <v>250</v>
      </c>
      <c r="E21" s="76">
        <f t="shared" ca="1" si="4"/>
        <v>197</v>
      </c>
      <c r="F21" s="76">
        <f t="shared" ca="1" si="4"/>
        <v>0</v>
      </c>
      <c r="G21" s="76">
        <f t="shared" ca="1" si="4"/>
        <v>250</v>
      </c>
      <c r="H21" s="193">
        <f t="shared" ca="1" si="5"/>
        <v>697</v>
      </c>
      <c r="I21" s="5"/>
      <c r="J21" s="5"/>
      <c r="K21" s="5"/>
      <c r="L21" s="5"/>
      <c r="O21" s="68"/>
      <c r="P21" s="68"/>
    </row>
    <row r="22" spans="1:96" s="29" customFormat="1">
      <c r="A22" s="249">
        <v>666</v>
      </c>
      <c r="B22" s="194" t="str">
        <f>IF(ISBLANK(A22),"",VLOOKUP(A22,piloci!B12:C28,2,0))</f>
        <v>ČESKÁ REPUBLIKA/POLSKA</v>
      </c>
      <c r="C22" s="89" t="str">
        <f>IF(ISBLANK(A22),"",VLOOKUP(A22,piloci!B16:D32,3,0))</f>
        <v>ZAWORKA/KACZYŃSKA</v>
      </c>
      <c r="D22" s="76">
        <f t="shared" ca="1" si="4"/>
        <v>0</v>
      </c>
      <c r="E22" s="76">
        <f t="shared" ca="1" si="4"/>
        <v>0</v>
      </c>
      <c r="F22" s="76">
        <f t="shared" ca="1" si="4"/>
        <v>0</v>
      </c>
      <c r="G22" s="76">
        <f t="shared" ca="1" si="4"/>
        <v>0</v>
      </c>
      <c r="H22" s="193">
        <f t="shared" ref="H22" ca="1" si="6">SUM(D22:G22)</f>
        <v>0</v>
      </c>
      <c r="I22" s="5"/>
      <c r="J22" s="5"/>
      <c r="K22" s="5"/>
      <c r="L22" s="5"/>
      <c r="O22" s="68"/>
      <c r="P22" s="68"/>
    </row>
    <row r="23" spans="1:96">
      <c r="A23" s="61"/>
    </row>
    <row r="24" spans="1:96">
      <c r="A24" s="61"/>
    </row>
    <row r="25" spans="1:96">
      <c r="A25" s="61"/>
    </row>
    <row r="26" spans="1:96">
      <c r="A26" s="61"/>
    </row>
    <row r="27" spans="1:96">
      <c r="A27" s="61"/>
    </row>
    <row r="28" spans="1:96">
      <c r="A28" s="61"/>
    </row>
    <row r="29" spans="1:96">
      <c r="A29" s="61"/>
    </row>
    <row r="30" spans="1:96">
      <c r="A30" s="61"/>
    </row>
    <row r="31" spans="1:96">
      <c r="A31" s="61"/>
    </row>
    <row r="32" spans="1:96">
      <c r="A32" s="61"/>
    </row>
    <row r="33" spans="1:16">
      <c r="A33" s="61"/>
      <c r="B33" s="19"/>
      <c r="E33" s="19"/>
      <c r="I33" s="19"/>
      <c r="J33" s="19"/>
      <c r="K33" s="19"/>
      <c r="L33" s="19"/>
      <c r="O33" s="19"/>
      <c r="P33" s="19"/>
    </row>
    <row r="34" spans="1:16">
      <c r="A34" s="61"/>
      <c r="B34" s="19"/>
      <c r="E34" s="19"/>
      <c r="I34" s="19"/>
      <c r="J34" s="19"/>
      <c r="K34" s="19"/>
      <c r="L34" s="19"/>
      <c r="O34" s="19"/>
      <c r="P34" s="19"/>
    </row>
    <row r="35" spans="1:16">
      <c r="A35" s="61"/>
      <c r="B35" s="19"/>
      <c r="E35" s="19"/>
      <c r="I35" s="19"/>
      <c r="J35" s="19"/>
      <c r="K35" s="19"/>
      <c r="L35" s="19"/>
      <c r="O35" s="19"/>
      <c r="P35" s="19"/>
    </row>
    <row r="36" spans="1:16">
      <c r="A36" s="61"/>
      <c r="B36" s="19"/>
      <c r="E36" s="19"/>
      <c r="I36" s="19"/>
      <c r="J36" s="19"/>
      <c r="K36" s="19"/>
      <c r="L36" s="19"/>
      <c r="O36" s="19"/>
      <c r="P36" s="19"/>
    </row>
    <row r="37" spans="1:16">
      <c r="A37" s="61"/>
      <c r="B37" s="19"/>
      <c r="E37" s="19"/>
      <c r="I37" s="19"/>
      <c r="J37" s="19"/>
      <c r="K37" s="19"/>
      <c r="L37" s="19"/>
      <c r="O37" s="19"/>
      <c r="P37" s="19"/>
    </row>
    <row r="38" spans="1:16">
      <c r="A38" s="61"/>
      <c r="B38" s="19"/>
      <c r="E38" s="19"/>
      <c r="I38" s="19"/>
      <c r="J38" s="19"/>
      <c r="K38" s="19"/>
      <c r="L38" s="19"/>
      <c r="O38" s="19"/>
      <c r="P38" s="19"/>
    </row>
    <row r="39" spans="1:16">
      <c r="A39" s="61"/>
      <c r="B39" s="19"/>
      <c r="E39" s="19"/>
      <c r="I39" s="19"/>
      <c r="J39" s="19"/>
      <c r="K39" s="19"/>
      <c r="L39" s="19"/>
      <c r="O39" s="19"/>
      <c r="P39" s="19"/>
    </row>
    <row r="40" spans="1:16">
      <c r="A40" s="61"/>
      <c r="B40" s="19"/>
      <c r="E40" s="19"/>
      <c r="I40" s="19"/>
      <c r="J40" s="19"/>
      <c r="K40" s="19"/>
      <c r="L40" s="19"/>
      <c r="O40" s="19"/>
      <c r="P40" s="19"/>
    </row>
    <row r="41" spans="1:16">
      <c r="A41" s="61"/>
      <c r="B41" s="19"/>
      <c r="E41" s="19"/>
      <c r="I41" s="19"/>
      <c r="J41" s="19"/>
      <c r="K41" s="19"/>
      <c r="L41" s="19"/>
      <c r="O41" s="19"/>
      <c r="P41" s="19"/>
    </row>
    <row r="42" spans="1:16">
      <c r="A42" s="61"/>
      <c r="B42" s="19"/>
      <c r="E42" s="19"/>
      <c r="I42" s="19"/>
      <c r="J42" s="19"/>
      <c r="K42" s="19"/>
      <c r="L42" s="19"/>
      <c r="O42" s="19"/>
      <c r="P42" s="19"/>
    </row>
    <row r="43" spans="1:16">
      <c r="A43" s="61"/>
      <c r="B43" s="19"/>
      <c r="E43" s="19"/>
      <c r="I43" s="19"/>
      <c r="J43" s="19"/>
      <c r="K43" s="19"/>
      <c r="L43" s="19"/>
      <c r="O43" s="19"/>
      <c r="P43" s="19"/>
    </row>
    <row r="44" spans="1:16">
      <c r="A44" s="61"/>
      <c r="B44" s="19"/>
      <c r="E44" s="19"/>
      <c r="I44" s="19"/>
      <c r="J44" s="19"/>
      <c r="K44" s="19"/>
      <c r="L44" s="19"/>
      <c r="O44" s="19"/>
      <c r="P44" s="19"/>
    </row>
    <row r="45" spans="1:16">
      <c r="A45" s="61"/>
      <c r="B45" s="19"/>
      <c r="E45" s="19"/>
      <c r="I45" s="19"/>
      <c r="J45" s="19"/>
      <c r="K45" s="19"/>
      <c r="L45" s="19"/>
      <c r="O45" s="19"/>
      <c r="P45" s="19"/>
    </row>
    <row r="46" spans="1:16">
      <c r="A46" s="61"/>
      <c r="B46" s="19"/>
      <c r="E46" s="19"/>
      <c r="I46" s="19"/>
      <c r="J46" s="19"/>
      <c r="K46" s="19"/>
      <c r="L46" s="19"/>
      <c r="O46" s="19"/>
      <c r="P46" s="19"/>
    </row>
    <row r="47" spans="1:16">
      <c r="A47" s="61"/>
      <c r="B47" s="19"/>
      <c r="E47" s="19"/>
      <c r="I47" s="19"/>
      <c r="J47" s="19"/>
      <c r="K47" s="19"/>
      <c r="L47" s="19"/>
      <c r="O47" s="19"/>
      <c r="P47" s="19"/>
    </row>
    <row r="48" spans="1:16">
      <c r="A48" s="61"/>
      <c r="B48" s="19"/>
      <c r="E48" s="19"/>
      <c r="I48" s="19"/>
      <c r="J48" s="19"/>
      <c r="K48" s="19"/>
      <c r="L48" s="19"/>
      <c r="O48" s="19"/>
      <c r="P48" s="19"/>
    </row>
    <row r="49" spans="1:16">
      <c r="A49" s="61"/>
      <c r="B49" s="19"/>
      <c r="E49" s="19"/>
      <c r="I49" s="19"/>
      <c r="J49" s="19"/>
      <c r="K49" s="19"/>
      <c r="L49" s="19"/>
      <c r="O49" s="19"/>
      <c r="P49" s="19"/>
    </row>
    <row r="50" spans="1:16">
      <c r="A50" s="61"/>
      <c r="B50" s="19"/>
      <c r="E50" s="19"/>
      <c r="I50" s="19"/>
      <c r="J50" s="19"/>
      <c r="K50" s="19"/>
      <c r="L50" s="19"/>
      <c r="O50" s="19"/>
      <c r="P50" s="19"/>
    </row>
    <row r="51" spans="1:16">
      <c r="A51" s="61"/>
      <c r="B51" s="19"/>
      <c r="E51" s="19"/>
      <c r="I51" s="19"/>
      <c r="J51" s="19"/>
      <c r="K51" s="19"/>
      <c r="L51" s="19"/>
      <c r="O51" s="19"/>
      <c r="P51" s="19"/>
    </row>
    <row r="52" spans="1:16">
      <c r="A52" s="61"/>
      <c r="B52" s="19"/>
      <c r="E52" s="19"/>
      <c r="I52" s="19"/>
      <c r="J52" s="19"/>
      <c r="K52" s="19"/>
      <c r="L52" s="19"/>
      <c r="O52" s="19"/>
      <c r="P52" s="19"/>
    </row>
    <row r="53" spans="1:16">
      <c r="A53" s="61"/>
      <c r="B53" s="19"/>
      <c r="E53" s="19"/>
      <c r="I53" s="19"/>
      <c r="J53" s="19"/>
      <c r="K53" s="19"/>
      <c r="L53" s="19"/>
      <c r="O53" s="19"/>
      <c r="P53" s="19"/>
    </row>
    <row r="54" spans="1:16">
      <c r="A54" s="61"/>
      <c r="B54" s="19"/>
      <c r="E54" s="19"/>
      <c r="I54" s="19"/>
      <c r="J54" s="19"/>
      <c r="K54" s="19"/>
      <c r="L54" s="19"/>
      <c r="O54" s="19"/>
      <c r="P54" s="19"/>
    </row>
    <row r="55" spans="1:16">
      <c r="A55" s="61"/>
      <c r="B55" s="19"/>
      <c r="E55" s="19"/>
      <c r="I55" s="19"/>
      <c r="J55" s="19"/>
      <c r="K55" s="19"/>
      <c r="L55" s="19"/>
      <c r="O55" s="19"/>
      <c r="P55" s="19"/>
    </row>
    <row r="56" spans="1:16">
      <c r="A56" s="61"/>
      <c r="B56" s="19"/>
      <c r="E56" s="19"/>
      <c r="I56" s="19"/>
      <c r="J56" s="19"/>
      <c r="K56" s="19"/>
      <c r="L56" s="19"/>
      <c r="O56" s="19"/>
      <c r="P56" s="19"/>
    </row>
    <row r="57" spans="1:16">
      <c r="A57" s="61"/>
      <c r="B57" s="19"/>
      <c r="E57" s="19"/>
      <c r="I57" s="19"/>
      <c r="J57" s="19"/>
      <c r="K57" s="19"/>
      <c r="L57" s="19"/>
      <c r="O57" s="19"/>
      <c r="P57" s="19"/>
    </row>
    <row r="58" spans="1:16">
      <c r="A58" s="61"/>
      <c r="B58" s="19"/>
      <c r="E58" s="19"/>
      <c r="I58" s="19"/>
      <c r="J58" s="19"/>
      <c r="K58" s="19"/>
      <c r="L58" s="19"/>
      <c r="O58" s="19"/>
      <c r="P58" s="19"/>
    </row>
    <row r="59" spans="1:16">
      <c r="A59" s="61"/>
      <c r="B59" s="19"/>
      <c r="E59" s="19"/>
      <c r="I59" s="19"/>
      <c r="J59" s="19"/>
      <c r="K59" s="19"/>
      <c r="L59" s="19"/>
      <c r="O59" s="19"/>
      <c r="P59" s="19"/>
    </row>
    <row r="60" spans="1:16">
      <c r="A60" s="61"/>
      <c r="B60" s="19"/>
      <c r="E60" s="19"/>
      <c r="I60" s="19"/>
      <c r="J60" s="19"/>
      <c r="K60" s="19"/>
      <c r="L60" s="19"/>
      <c r="O60" s="19"/>
      <c r="P60" s="19"/>
    </row>
    <row r="61" spans="1:16">
      <c r="A61" s="61"/>
      <c r="B61" s="19"/>
      <c r="E61" s="19"/>
      <c r="I61" s="19"/>
      <c r="J61" s="19"/>
      <c r="K61" s="19"/>
      <c r="L61" s="19"/>
      <c r="O61" s="19"/>
      <c r="P61" s="19"/>
    </row>
    <row r="62" spans="1:16">
      <c r="A62" s="61"/>
      <c r="B62" s="19"/>
      <c r="E62" s="19"/>
      <c r="I62" s="19"/>
      <c r="J62" s="19"/>
      <c r="K62" s="19"/>
      <c r="L62" s="19"/>
      <c r="O62" s="19"/>
      <c r="P62" s="19"/>
    </row>
    <row r="63" spans="1:16">
      <c r="A63" s="61"/>
      <c r="B63" s="19"/>
      <c r="E63" s="19"/>
      <c r="I63" s="19"/>
      <c r="J63" s="19"/>
      <c r="K63" s="19"/>
      <c r="L63" s="19"/>
      <c r="O63" s="19"/>
      <c r="P63" s="19"/>
    </row>
    <row r="64" spans="1:16">
      <c r="A64" s="61"/>
      <c r="B64" s="19"/>
      <c r="E64" s="19"/>
      <c r="I64" s="19"/>
      <c r="J64" s="19"/>
      <c r="K64" s="19"/>
      <c r="L64" s="19"/>
      <c r="O64" s="19"/>
      <c r="P64" s="19"/>
    </row>
    <row r="65" spans="1:16">
      <c r="A65" s="61"/>
      <c r="B65" s="19"/>
      <c r="E65" s="19"/>
      <c r="I65" s="19"/>
      <c r="J65" s="19"/>
      <c r="K65" s="19"/>
      <c r="L65" s="19"/>
      <c r="O65" s="19"/>
      <c r="P65" s="19"/>
    </row>
    <row r="66" spans="1:16">
      <c r="A66" s="61"/>
      <c r="B66" s="19"/>
      <c r="E66" s="19"/>
      <c r="I66" s="19"/>
      <c r="J66" s="19"/>
      <c r="K66" s="19"/>
      <c r="L66" s="19"/>
      <c r="O66" s="19"/>
      <c r="P66" s="19"/>
    </row>
    <row r="67" spans="1:16">
      <c r="A67" s="61"/>
      <c r="B67" s="19"/>
      <c r="E67" s="19"/>
      <c r="I67" s="19"/>
      <c r="J67" s="19"/>
      <c r="K67" s="19"/>
      <c r="L67" s="19"/>
      <c r="O67" s="19"/>
      <c r="P67" s="19"/>
    </row>
    <row r="68" spans="1:16">
      <c r="A68" s="61"/>
      <c r="B68" s="19"/>
      <c r="E68" s="19"/>
      <c r="I68" s="19"/>
      <c r="J68" s="19"/>
      <c r="K68" s="19"/>
      <c r="L68" s="19"/>
      <c r="O68" s="19"/>
      <c r="P68" s="19"/>
    </row>
    <row r="69" spans="1:16">
      <c r="A69" s="61"/>
      <c r="B69" s="19"/>
      <c r="E69" s="19"/>
      <c r="I69" s="19"/>
      <c r="J69" s="19"/>
      <c r="K69" s="19"/>
      <c r="L69" s="19"/>
      <c r="O69" s="19"/>
      <c r="P69" s="19"/>
    </row>
    <row r="70" spans="1:16">
      <c r="A70" s="61"/>
      <c r="B70" s="19"/>
      <c r="E70" s="19"/>
      <c r="I70" s="19"/>
      <c r="J70" s="19"/>
      <c r="K70" s="19"/>
      <c r="L70" s="19"/>
      <c r="O70" s="19"/>
      <c r="P70" s="19"/>
    </row>
    <row r="71" spans="1:16">
      <c r="A71" s="61"/>
      <c r="B71" s="19"/>
      <c r="E71" s="19"/>
      <c r="I71" s="19"/>
      <c r="J71" s="19"/>
      <c r="K71" s="19"/>
      <c r="L71" s="19"/>
      <c r="O71" s="19"/>
      <c r="P71" s="19"/>
    </row>
    <row r="72" spans="1:16">
      <c r="A72" s="61"/>
      <c r="B72" s="19"/>
      <c r="E72" s="19"/>
      <c r="I72" s="19"/>
      <c r="J72" s="19"/>
      <c r="K72" s="19"/>
      <c r="L72" s="19"/>
      <c r="O72" s="19"/>
      <c r="P72" s="19"/>
    </row>
    <row r="73" spans="1:16">
      <c r="A73" s="61"/>
      <c r="B73" s="19"/>
      <c r="E73" s="19"/>
      <c r="I73" s="19"/>
      <c r="J73" s="19"/>
      <c r="K73" s="19"/>
      <c r="L73" s="19"/>
      <c r="O73" s="19"/>
      <c r="P73" s="19"/>
    </row>
    <row r="74" spans="1:16">
      <c r="A74" s="61"/>
      <c r="B74" s="19"/>
      <c r="E74" s="19"/>
      <c r="I74" s="19"/>
      <c r="J74" s="19"/>
      <c r="K74" s="19"/>
      <c r="L74" s="19"/>
      <c r="O74" s="19"/>
      <c r="P74" s="19"/>
    </row>
    <row r="75" spans="1:16">
      <c r="A75" s="61"/>
      <c r="B75" s="19"/>
      <c r="E75" s="19"/>
      <c r="I75" s="19"/>
      <c r="J75" s="19"/>
      <c r="K75" s="19"/>
      <c r="L75" s="19"/>
      <c r="O75" s="19"/>
      <c r="P75" s="19"/>
    </row>
    <row r="76" spans="1:16">
      <c r="A76" s="61"/>
      <c r="B76" s="19"/>
      <c r="E76" s="19"/>
      <c r="I76" s="19"/>
      <c r="J76" s="19"/>
      <c r="K76" s="19"/>
      <c r="L76" s="19"/>
      <c r="O76" s="19"/>
      <c r="P76" s="19"/>
    </row>
    <row r="77" spans="1:16">
      <c r="A77" s="61"/>
      <c r="B77" s="19"/>
      <c r="E77" s="19"/>
      <c r="I77" s="19"/>
      <c r="J77" s="19"/>
      <c r="K77" s="19"/>
      <c r="L77" s="19"/>
      <c r="O77" s="19"/>
      <c r="P77" s="19"/>
    </row>
    <row r="78" spans="1:16">
      <c r="A78" s="61"/>
      <c r="B78" s="19"/>
      <c r="E78" s="19"/>
      <c r="I78" s="19"/>
      <c r="J78" s="19"/>
      <c r="K78" s="19"/>
      <c r="L78" s="19"/>
      <c r="O78" s="19"/>
      <c r="P78" s="19"/>
    </row>
    <row r="79" spans="1:16">
      <c r="A79" s="61"/>
      <c r="B79" s="19"/>
      <c r="E79" s="19"/>
      <c r="I79" s="19"/>
      <c r="J79" s="19"/>
      <c r="K79" s="19"/>
      <c r="L79" s="19"/>
      <c r="O79" s="19"/>
      <c r="P79" s="19"/>
    </row>
    <row r="80" spans="1:16">
      <c r="A80" s="61"/>
      <c r="B80" s="19"/>
      <c r="E80" s="19"/>
      <c r="I80" s="19"/>
      <c r="J80" s="19"/>
      <c r="K80" s="19"/>
      <c r="L80" s="19"/>
      <c r="O80" s="19"/>
      <c r="P80" s="19"/>
    </row>
    <row r="81" spans="1:16">
      <c r="A81" s="61"/>
      <c r="B81" s="19"/>
      <c r="E81" s="19"/>
      <c r="I81" s="19"/>
      <c r="J81" s="19"/>
      <c r="K81" s="19"/>
      <c r="L81" s="19"/>
      <c r="O81" s="19"/>
      <c r="P81" s="19"/>
    </row>
    <row r="82" spans="1:16">
      <c r="A82" s="61"/>
      <c r="B82" s="19"/>
      <c r="E82" s="19"/>
      <c r="I82" s="19"/>
      <c r="J82" s="19"/>
      <c r="K82" s="19"/>
      <c r="L82" s="19"/>
      <c r="O82" s="19"/>
      <c r="P82" s="19"/>
    </row>
    <row r="83" spans="1:16">
      <c r="A83" s="61"/>
      <c r="B83" s="19"/>
      <c r="E83" s="19"/>
      <c r="I83" s="19"/>
      <c r="J83" s="19"/>
      <c r="K83" s="19"/>
      <c r="L83" s="19"/>
      <c r="O83" s="19"/>
      <c r="P83" s="19"/>
    </row>
    <row r="84" spans="1:16">
      <c r="A84" s="61"/>
      <c r="B84" s="19"/>
      <c r="E84" s="19"/>
      <c r="I84" s="19"/>
      <c r="J84" s="19"/>
      <c r="K84" s="19"/>
      <c r="L84" s="19"/>
      <c r="O84" s="19"/>
      <c r="P84" s="19"/>
    </row>
    <row r="85" spans="1:16">
      <c r="A85" s="61"/>
      <c r="B85" s="19"/>
      <c r="E85" s="19"/>
      <c r="I85" s="19"/>
      <c r="J85" s="19"/>
      <c r="K85" s="19"/>
      <c r="L85" s="19"/>
      <c r="O85" s="19"/>
      <c r="P85" s="19"/>
    </row>
    <row r="86" spans="1:16">
      <c r="A86" s="61"/>
      <c r="B86" s="19"/>
      <c r="E86" s="19"/>
      <c r="I86" s="19"/>
      <c r="J86" s="19"/>
      <c r="K86" s="19"/>
      <c r="L86" s="19"/>
      <c r="O86" s="19"/>
      <c r="P86" s="19"/>
    </row>
    <row r="87" spans="1:16">
      <c r="A87" s="61"/>
      <c r="B87" s="19"/>
      <c r="E87" s="19"/>
      <c r="I87" s="19"/>
      <c r="J87" s="19"/>
      <c r="K87" s="19"/>
      <c r="L87" s="19"/>
      <c r="O87" s="19"/>
      <c r="P87" s="19"/>
    </row>
    <row r="88" spans="1:16">
      <c r="A88" s="61"/>
      <c r="B88" s="19"/>
      <c r="E88" s="19"/>
      <c r="I88" s="19"/>
      <c r="J88" s="19"/>
      <c r="K88" s="19"/>
      <c r="L88" s="19"/>
      <c r="O88" s="19"/>
      <c r="P88" s="19"/>
    </row>
    <row r="89" spans="1:16">
      <c r="A89" s="61"/>
      <c r="B89" s="19"/>
      <c r="E89" s="19"/>
      <c r="I89" s="19"/>
      <c r="J89" s="19"/>
      <c r="K89" s="19"/>
      <c r="L89" s="19"/>
      <c r="O89" s="19"/>
      <c r="P89" s="19"/>
    </row>
    <row r="90" spans="1:16">
      <c r="A90" s="61"/>
      <c r="B90" s="19"/>
      <c r="E90" s="19"/>
      <c r="I90" s="19"/>
      <c r="J90" s="19"/>
      <c r="K90" s="19"/>
      <c r="L90" s="19"/>
      <c r="O90" s="19"/>
      <c r="P90" s="19"/>
    </row>
    <row r="91" spans="1:16">
      <c r="A91" s="61"/>
      <c r="B91" s="19"/>
      <c r="E91" s="19"/>
      <c r="I91" s="19"/>
      <c r="J91" s="19"/>
      <c r="K91" s="19"/>
      <c r="L91" s="19"/>
      <c r="O91" s="19"/>
      <c r="P91" s="19"/>
    </row>
    <row r="92" spans="1:16">
      <c r="A92" s="61"/>
      <c r="B92" s="19"/>
      <c r="E92" s="19"/>
      <c r="I92" s="19"/>
      <c r="J92" s="19"/>
      <c r="K92" s="19"/>
      <c r="L92" s="19"/>
      <c r="O92" s="19"/>
      <c r="P92" s="19"/>
    </row>
    <row r="93" spans="1:16">
      <c r="A93" s="61"/>
      <c r="B93" s="19"/>
      <c r="E93" s="19"/>
      <c r="I93" s="19"/>
      <c r="J93" s="19"/>
      <c r="K93" s="19"/>
      <c r="L93" s="19"/>
      <c r="O93" s="19"/>
      <c r="P93" s="19"/>
    </row>
    <row r="94" spans="1:16">
      <c r="A94" s="61"/>
      <c r="B94" s="19"/>
      <c r="E94" s="19"/>
      <c r="I94" s="19"/>
      <c r="J94" s="19"/>
      <c r="K94" s="19"/>
      <c r="L94" s="19"/>
      <c r="O94" s="19"/>
      <c r="P94" s="19"/>
    </row>
    <row r="95" spans="1:16">
      <c r="A95" s="61"/>
      <c r="B95" s="19"/>
      <c r="E95" s="19"/>
      <c r="I95" s="19"/>
      <c r="J95" s="19"/>
      <c r="K95" s="19"/>
      <c r="L95" s="19"/>
      <c r="O95" s="19"/>
      <c r="P95" s="19"/>
    </row>
    <row r="96" spans="1:16">
      <c r="A96" s="61"/>
      <c r="B96" s="19"/>
      <c r="E96" s="19"/>
      <c r="I96" s="19"/>
      <c r="J96" s="19"/>
      <c r="K96" s="19"/>
      <c r="L96" s="19"/>
      <c r="O96" s="19"/>
      <c r="P96" s="19"/>
    </row>
    <row r="97" spans="1:16">
      <c r="A97" s="61"/>
      <c r="B97" s="19"/>
      <c r="E97" s="19"/>
      <c r="I97" s="19"/>
      <c r="J97" s="19"/>
      <c r="K97" s="19"/>
      <c r="L97" s="19"/>
      <c r="O97" s="19"/>
      <c r="P97" s="19"/>
    </row>
    <row r="98" spans="1:16">
      <c r="A98" s="61"/>
      <c r="B98" s="19"/>
      <c r="E98" s="19"/>
      <c r="I98" s="19"/>
      <c r="J98" s="19"/>
      <c r="K98" s="19"/>
      <c r="L98" s="19"/>
      <c r="O98" s="19"/>
      <c r="P98" s="19"/>
    </row>
    <row r="99" spans="1:16">
      <c r="A99" s="61"/>
      <c r="B99" s="19"/>
      <c r="E99" s="19"/>
      <c r="I99" s="19"/>
      <c r="J99" s="19"/>
      <c r="K99" s="19"/>
      <c r="L99" s="19"/>
      <c r="O99" s="19"/>
      <c r="P99" s="19"/>
    </row>
    <row r="100" spans="1:16">
      <c r="A100" s="61"/>
      <c r="B100" s="19"/>
      <c r="E100" s="19"/>
      <c r="I100" s="19"/>
      <c r="J100" s="19"/>
      <c r="K100" s="19"/>
      <c r="L100" s="19"/>
      <c r="O100" s="19"/>
      <c r="P100" s="19"/>
    </row>
    <row r="101" spans="1:16">
      <c r="A101" s="61"/>
      <c r="B101" s="19"/>
      <c r="E101" s="19"/>
      <c r="I101" s="19"/>
      <c r="J101" s="19"/>
      <c r="K101" s="19"/>
      <c r="L101" s="19"/>
      <c r="O101" s="19"/>
      <c r="P101" s="19"/>
    </row>
    <row r="102" spans="1:16">
      <c r="A102" s="61"/>
      <c r="B102" s="19"/>
      <c r="E102" s="19"/>
      <c r="I102" s="19"/>
      <c r="J102" s="19"/>
      <c r="K102" s="19"/>
      <c r="L102" s="19"/>
      <c r="O102" s="19"/>
      <c r="P102" s="19"/>
    </row>
    <row r="103" spans="1:16">
      <c r="A103" s="61"/>
      <c r="B103" s="19"/>
      <c r="E103" s="19"/>
      <c r="I103" s="19"/>
      <c r="J103" s="19"/>
      <c r="K103" s="19"/>
      <c r="L103" s="19"/>
      <c r="O103" s="19"/>
      <c r="P103" s="19"/>
    </row>
    <row r="104" spans="1:16">
      <c r="A104" s="61"/>
      <c r="B104" s="19"/>
      <c r="E104" s="19"/>
      <c r="I104" s="19"/>
      <c r="J104" s="19"/>
      <c r="K104" s="19"/>
      <c r="L104" s="19"/>
      <c r="O104" s="19"/>
      <c r="P104" s="19"/>
    </row>
    <row r="105" spans="1:16">
      <c r="A105" s="61"/>
      <c r="B105" s="19"/>
      <c r="E105" s="19"/>
      <c r="I105" s="19"/>
      <c r="J105" s="19"/>
      <c r="K105" s="19"/>
      <c r="L105" s="19"/>
      <c r="O105" s="19"/>
      <c r="P105" s="19"/>
    </row>
    <row r="106" spans="1:16">
      <c r="A106" s="61"/>
      <c r="B106" s="19"/>
      <c r="E106" s="19"/>
      <c r="I106" s="19"/>
      <c r="J106" s="19"/>
      <c r="K106" s="19"/>
      <c r="L106" s="19"/>
      <c r="O106" s="19"/>
      <c r="P106" s="19"/>
    </row>
    <row r="107" spans="1:16">
      <c r="A107" s="61"/>
      <c r="B107" s="19"/>
      <c r="E107" s="19"/>
      <c r="I107" s="19"/>
      <c r="J107" s="19"/>
      <c r="K107" s="19"/>
      <c r="L107" s="19"/>
      <c r="O107" s="19"/>
      <c r="P107" s="19"/>
    </row>
    <row r="108" spans="1:16">
      <c r="A108" s="61"/>
      <c r="B108" s="19"/>
      <c r="E108" s="19"/>
      <c r="I108" s="19"/>
      <c r="J108" s="19"/>
      <c r="K108" s="19"/>
      <c r="L108" s="19"/>
      <c r="O108" s="19"/>
      <c r="P108" s="19"/>
    </row>
    <row r="109" spans="1:16">
      <c r="A109" s="61"/>
      <c r="B109" s="19"/>
      <c r="E109" s="19"/>
      <c r="I109" s="19"/>
      <c r="J109" s="19"/>
      <c r="K109" s="19"/>
      <c r="L109" s="19"/>
      <c r="O109" s="19"/>
      <c r="P109" s="19"/>
    </row>
    <row r="110" spans="1:16">
      <c r="A110" s="61"/>
      <c r="B110" s="19"/>
      <c r="E110" s="19"/>
      <c r="I110" s="19"/>
      <c r="J110" s="19"/>
      <c r="K110" s="19"/>
      <c r="L110" s="19"/>
      <c r="O110" s="19"/>
      <c r="P110" s="19"/>
    </row>
    <row r="111" spans="1:16">
      <c r="A111" s="61"/>
      <c r="B111" s="19"/>
      <c r="E111" s="19"/>
      <c r="I111" s="19"/>
      <c r="J111" s="19"/>
      <c r="K111" s="19"/>
      <c r="L111" s="19"/>
      <c r="O111" s="19"/>
      <c r="P111" s="19"/>
    </row>
    <row r="112" spans="1:16">
      <c r="A112" s="61"/>
      <c r="B112" s="19"/>
      <c r="E112" s="19"/>
      <c r="I112" s="19"/>
      <c r="J112" s="19"/>
      <c r="K112" s="19"/>
      <c r="L112" s="19"/>
      <c r="O112" s="19"/>
      <c r="P112" s="19"/>
    </row>
    <row r="113" spans="1:16">
      <c r="A113" s="61"/>
      <c r="B113" s="19"/>
      <c r="E113" s="19"/>
      <c r="I113" s="19"/>
      <c r="J113" s="19"/>
      <c r="K113" s="19"/>
      <c r="L113" s="19"/>
      <c r="O113" s="19"/>
      <c r="P113" s="19"/>
    </row>
    <row r="114" spans="1:16">
      <c r="A114" s="61"/>
      <c r="B114" s="19"/>
      <c r="E114" s="19"/>
      <c r="I114" s="19"/>
      <c r="J114" s="19"/>
      <c r="K114" s="19"/>
      <c r="L114" s="19"/>
      <c r="O114" s="19"/>
      <c r="P114" s="19"/>
    </row>
    <row r="115" spans="1:16">
      <c r="A115" s="61"/>
      <c r="B115" s="19"/>
      <c r="E115" s="19"/>
      <c r="I115" s="19"/>
      <c r="J115" s="19"/>
      <c r="K115" s="19"/>
      <c r="L115" s="19"/>
      <c r="O115" s="19"/>
      <c r="P115" s="19"/>
    </row>
    <row r="116" spans="1:16">
      <c r="A116" s="61"/>
      <c r="B116" s="19"/>
      <c r="E116" s="19"/>
      <c r="I116" s="19"/>
      <c r="J116" s="19"/>
      <c r="K116" s="19"/>
      <c r="L116" s="19"/>
      <c r="O116" s="19"/>
      <c r="P116" s="19"/>
    </row>
    <row r="117" spans="1:16">
      <c r="A117" s="61"/>
      <c r="B117" s="19"/>
      <c r="E117" s="19"/>
      <c r="I117" s="19"/>
      <c r="J117" s="19"/>
      <c r="K117" s="19"/>
      <c r="L117" s="19"/>
      <c r="O117" s="19"/>
      <c r="P117" s="19"/>
    </row>
    <row r="118" spans="1:16">
      <c r="A118" s="61"/>
      <c r="B118" s="19"/>
      <c r="E118" s="19"/>
      <c r="I118" s="19"/>
      <c r="J118" s="19"/>
      <c r="K118" s="19"/>
      <c r="L118" s="19"/>
      <c r="O118" s="19"/>
      <c r="P118" s="19"/>
    </row>
    <row r="119" spans="1:16">
      <c r="A119" s="61"/>
      <c r="B119" s="19"/>
      <c r="E119" s="19"/>
      <c r="I119" s="19"/>
      <c r="J119" s="19"/>
      <c r="K119" s="19"/>
      <c r="L119" s="19"/>
      <c r="O119" s="19"/>
      <c r="P119" s="19"/>
    </row>
    <row r="120" spans="1:16">
      <c r="A120" s="61"/>
      <c r="B120" s="19"/>
      <c r="E120" s="19"/>
      <c r="I120" s="19"/>
      <c r="J120" s="19"/>
      <c r="K120" s="19"/>
      <c r="L120" s="19"/>
      <c r="O120" s="19"/>
      <c r="P120" s="19"/>
    </row>
    <row r="121" spans="1:16">
      <c r="A121" s="61"/>
      <c r="B121" s="19"/>
      <c r="E121" s="19"/>
      <c r="I121" s="19"/>
      <c r="J121" s="19"/>
      <c r="K121" s="19"/>
      <c r="L121" s="19"/>
      <c r="O121" s="19"/>
      <c r="P121" s="19"/>
    </row>
    <row r="122" spans="1:16">
      <c r="A122" s="61"/>
      <c r="B122" s="19"/>
      <c r="E122" s="19"/>
      <c r="I122" s="19"/>
      <c r="J122" s="19"/>
      <c r="K122" s="19"/>
      <c r="L122" s="19"/>
      <c r="O122" s="19"/>
      <c r="P122" s="19"/>
    </row>
    <row r="123" spans="1:16">
      <c r="A123" s="61"/>
      <c r="B123" s="19"/>
      <c r="E123" s="19"/>
      <c r="I123" s="19"/>
      <c r="J123" s="19"/>
      <c r="K123" s="19"/>
      <c r="L123" s="19"/>
      <c r="O123" s="19"/>
      <c r="P123" s="19"/>
    </row>
    <row r="124" spans="1:16">
      <c r="A124" s="61"/>
      <c r="B124" s="19"/>
      <c r="E124" s="19"/>
      <c r="I124" s="19"/>
      <c r="J124" s="19"/>
      <c r="K124" s="19"/>
      <c r="L124" s="19"/>
      <c r="O124" s="19"/>
      <c r="P124" s="19"/>
    </row>
    <row r="125" spans="1:16">
      <c r="A125" s="61"/>
      <c r="B125" s="19"/>
      <c r="E125" s="19"/>
      <c r="I125" s="19"/>
      <c r="J125" s="19"/>
      <c r="K125" s="19"/>
      <c r="L125" s="19"/>
      <c r="O125" s="19"/>
      <c r="P125" s="19"/>
    </row>
    <row r="126" spans="1:16">
      <c r="A126" s="61"/>
      <c r="B126" s="19"/>
      <c r="E126" s="19"/>
      <c r="I126" s="19"/>
      <c r="J126" s="19"/>
      <c r="K126" s="19"/>
      <c r="L126" s="19"/>
      <c r="O126" s="19"/>
      <c r="P126" s="19"/>
    </row>
    <row r="127" spans="1:16">
      <c r="A127" s="61"/>
      <c r="B127" s="19"/>
      <c r="E127" s="19"/>
      <c r="I127" s="19"/>
      <c r="J127" s="19"/>
      <c r="K127" s="19"/>
      <c r="L127" s="19"/>
      <c r="O127" s="19"/>
      <c r="P127" s="19"/>
    </row>
    <row r="128" spans="1:16">
      <c r="A128" s="61"/>
      <c r="B128" s="19"/>
      <c r="E128" s="19"/>
      <c r="I128" s="19"/>
      <c r="J128" s="19"/>
      <c r="K128" s="19"/>
      <c r="L128" s="19"/>
      <c r="O128" s="19"/>
      <c r="P128" s="19"/>
    </row>
    <row r="129" spans="1:16">
      <c r="A129" s="61"/>
      <c r="B129" s="19"/>
      <c r="E129" s="19"/>
      <c r="I129" s="19"/>
      <c r="J129" s="19"/>
      <c r="K129" s="19"/>
      <c r="L129" s="19"/>
      <c r="O129" s="19"/>
      <c r="P129" s="19"/>
    </row>
    <row r="130" spans="1:16">
      <c r="A130" s="61"/>
      <c r="B130" s="19"/>
      <c r="E130" s="19"/>
      <c r="I130" s="19"/>
      <c r="J130" s="19"/>
      <c r="K130" s="19"/>
      <c r="L130" s="19"/>
      <c r="O130" s="19"/>
      <c r="P130" s="19"/>
    </row>
    <row r="131" spans="1:16">
      <c r="A131" s="61"/>
      <c r="B131" s="19"/>
      <c r="E131" s="19"/>
      <c r="I131" s="19"/>
      <c r="J131" s="19"/>
      <c r="K131" s="19"/>
      <c r="L131" s="19"/>
      <c r="O131" s="19"/>
      <c r="P131" s="19"/>
    </row>
    <row r="132" spans="1:16">
      <c r="A132" s="61"/>
      <c r="B132" s="19"/>
      <c r="E132" s="19"/>
      <c r="I132" s="19"/>
      <c r="J132" s="19"/>
      <c r="K132" s="19"/>
      <c r="L132" s="19"/>
      <c r="O132" s="19"/>
      <c r="P132" s="19"/>
    </row>
    <row r="133" spans="1:16">
      <c r="A133" s="61"/>
      <c r="B133" s="19"/>
      <c r="E133" s="19"/>
      <c r="I133" s="19"/>
      <c r="J133" s="19"/>
      <c r="K133" s="19"/>
      <c r="L133" s="19"/>
      <c r="O133" s="19"/>
      <c r="P133" s="19"/>
    </row>
    <row r="134" spans="1:16">
      <c r="A134" s="61"/>
      <c r="B134" s="19"/>
      <c r="E134" s="19"/>
      <c r="I134" s="19"/>
      <c r="J134" s="19"/>
      <c r="K134" s="19"/>
      <c r="L134" s="19"/>
      <c r="O134" s="19"/>
      <c r="P134" s="19"/>
    </row>
    <row r="135" spans="1:16">
      <c r="A135" s="61"/>
      <c r="B135" s="19"/>
      <c r="E135" s="19"/>
      <c r="I135" s="19"/>
      <c r="J135" s="19"/>
      <c r="K135" s="19"/>
      <c r="L135" s="19"/>
      <c r="O135" s="19"/>
      <c r="P135" s="19"/>
    </row>
    <row r="136" spans="1:16">
      <c r="A136" s="61"/>
      <c r="B136" s="19"/>
      <c r="E136" s="19"/>
      <c r="I136" s="19"/>
      <c r="J136" s="19"/>
      <c r="K136" s="19"/>
      <c r="L136" s="19"/>
      <c r="O136" s="19"/>
      <c r="P136" s="19"/>
    </row>
    <row r="137" spans="1:16">
      <c r="A137" s="61"/>
      <c r="B137" s="19"/>
      <c r="E137" s="19"/>
      <c r="I137" s="19"/>
      <c r="J137" s="19"/>
      <c r="K137" s="19"/>
      <c r="L137" s="19"/>
      <c r="O137" s="19"/>
      <c r="P137" s="19"/>
    </row>
    <row r="138" spans="1:16">
      <c r="A138" s="61"/>
      <c r="B138" s="19"/>
      <c r="E138" s="19"/>
      <c r="I138" s="19"/>
      <c r="J138" s="19"/>
      <c r="K138" s="19"/>
      <c r="L138" s="19"/>
      <c r="O138" s="19"/>
      <c r="P138" s="19"/>
    </row>
    <row r="139" spans="1:16">
      <c r="A139" s="61"/>
      <c r="B139" s="19"/>
      <c r="E139" s="19"/>
      <c r="I139" s="19"/>
      <c r="J139" s="19"/>
      <c r="K139" s="19"/>
      <c r="L139" s="19"/>
      <c r="O139" s="19"/>
      <c r="P139" s="19"/>
    </row>
    <row r="140" spans="1:16">
      <c r="A140" s="61"/>
      <c r="B140" s="19"/>
      <c r="E140" s="19"/>
      <c r="I140" s="19"/>
      <c r="J140" s="19"/>
      <c r="K140" s="19"/>
      <c r="L140" s="19"/>
      <c r="O140" s="19"/>
      <c r="P140" s="19"/>
    </row>
    <row r="141" spans="1:16">
      <c r="A141" s="61"/>
      <c r="B141" s="19"/>
      <c r="E141" s="19"/>
      <c r="I141" s="19"/>
      <c r="J141" s="19"/>
      <c r="K141" s="19"/>
      <c r="L141" s="19"/>
      <c r="O141" s="19"/>
      <c r="P141" s="19"/>
    </row>
    <row r="142" spans="1:16">
      <c r="A142" s="61"/>
      <c r="B142" s="19"/>
      <c r="E142" s="19"/>
      <c r="I142" s="19"/>
      <c r="J142" s="19"/>
      <c r="K142" s="19"/>
      <c r="L142" s="19"/>
      <c r="O142" s="19"/>
      <c r="P142" s="19"/>
    </row>
    <row r="143" spans="1:16">
      <c r="A143" s="61"/>
      <c r="B143" s="19"/>
      <c r="E143" s="19"/>
      <c r="I143" s="19"/>
      <c r="J143" s="19"/>
      <c r="K143" s="19"/>
      <c r="L143" s="19"/>
      <c r="O143" s="19"/>
      <c r="P143" s="19"/>
    </row>
    <row r="144" spans="1:16">
      <c r="A144" s="61"/>
      <c r="B144" s="19"/>
      <c r="E144" s="19"/>
      <c r="I144" s="19"/>
      <c r="J144" s="19"/>
      <c r="K144" s="19"/>
      <c r="L144" s="19"/>
      <c r="O144" s="19"/>
      <c r="P144" s="19"/>
    </row>
  </sheetData>
  <mergeCells count="1">
    <mergeCell ref="E8:F8"/>
  </mergeCells>
  <conditionalFormatting sqref="D15:G21">
    <cfRule type="expression" dxfId="19" priority="2" stopIfTrue="1">
      <formula>D15 =MAX(OFFSET(D$15,0,0,Npil,1))</formula>
    </cfRule>
  </conditionalFormatting>
  <conditionalFormatting sqref="D22:G22">
    <cfRule type="expression" dxfId="18" priority="1" stopIfTrue="1">
      <formula>D22 =MAX(OFFSET(D$15,0,0,Npil,1))</formula>
    </cfRule>
  </conditionalFormatting>
  <dataValidations count="4">
    <dataValidation allowBlank="1" showInputMessage="1" showErrorMessage="1" errorTitle="Invalid data" error="Specify hh:mm:ss or hh:mm" sqref="D6 G7 H6:R8"/>
    <dataValidation type="list" errorStyle="warning" allowBlank="1" showErrorMessage="1" errorTitle="Contenido inválido" error="Seleccione un valor de la lista" sqref="D13:G13">
      <formula1>"-,Provisional,Official,Final,Cancelled"</formula1>
    </dataValidation>
    <dataValidation type="list" allowBlank="1" showInputMessage="1" showErrorMessage="1" sqref="D7 H5">
      <formula1>"Provisional,Official,Final"</formula1>
    </dataValidation>
    <dataValidation type="list" errorStyle="warning" allowBlank="1" showErrorMessage="1" errorTitle="Contenido inválido" error="Seleccione un valor de la lista" sqref="D14:H14">
      <formula1>#REF!</formula1>
    </dataValidation>
  </dataValidations>
  <pageMargins left="0.7" right="0.7" top="0.75" bottom="0.75" header="0.3" footer="0.3"/>
  <legacyDrawing r:id="rId1"/>
  <oleObjects>
    <oleObject progId="Word.Picture.8" shapeId="82945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CO103"/>
  <sheetViews>
    <sheetView zoomScaleNormal="100" workbookViewId="0">
      <selection activeCell="E22" sqref="E22"/>
    </sheetView>
  </sheetViews>
  <sheetFormatPr defaultColWidth="11.42578125" defaultRowHeight="12.75"/>
  <cols>
    <col min="1" max="1" width="5.28515625" style="20" customWidth="1"/>
    <col min="2" max="2" width="15.28515625" style="20" bestFit="1" customWidth="1"/>
    <col min="3" max="3" width="35.140625" style="19" customWidth="1"/>
    <col min="4" max="4" width="16.42578125" style="19" customWidth="1"/>
    <col min="5" max="6" width="11.85546875" style="19" customWidth="1"/>
    <col min="7" max="7" width="11.85546875" style="19" hidden="1" customWidth="1"/>
    <col min="8" max="8" width="17.42578125" style="81" bestFit="1" customWidth="1"/>
    <col min="9" max="9" width="17.42578125" style="81" customWidth="1"/>
    <col min="10" max="10" width="11" style="19" customWidth="1"/>
    <col min="11" max="11" width="12" style="19" customWidth="1"/>
    <col min="12" max="12" width="11.85546875" style="19" customWidth="1"/>
    <col min="13" max="13" width="14.7109375" style="19" customWidth="1"/>
    <col min="14" max="14" width="7.85546875" style="19" bestFit="1" customWidth="1"/>
    <col min="15" max="15" width="9.140625" style="120" customWidth="1"/>
    <col min="16" max="16" width="4.28515625" style="19" bestFit="1" customWidth="1"/>
    <col min="17" max="17" width="6.28515625" style="94" customWidth="1"/>
    <col min="18" max="18" width="6.28515625" style="93" customWidth="1"/>
    <col min="19" max="23" width="3.5703125" style="19" customWidth="1"/>
    <col min="24" max="24" width="7" style="20" bestFit="1" customWidth="1"/>
    <col min="25" max="25" width="6.7109375" style="19" bestFit="1" customWidth="1"/>
    <col min="26" max="26" width="6.7109375" style="19" customWidth="1"/>
    <col min="27" max="27" width="7" style="20" bestFit="1" customWidth="1"/>
    <col min="28" max="28" width="7.140625" style="20" bestFit="1" customWidth="1"/>
    <col min="29" max="29" width="7" style="19" bestFit="1" customWidth="1"/>
    <col min="30" max="30" width="5.140625" style="19" customWidth="1"/>
    <col min="31" max="31" width="8.140625" style="19" customWidth="1"/>
    <col min="32" max="32" width="5.140625" style="19" customWidth="1"/>
    <col min="33" max="37" width="5.5703125" style="19" customWidth="1"/>
    <col min="38" max="38" width="7.5703125" style="19" customWidth="1"/>
    <col min="39" max="39" width="6.140625" style="19" customWidth="1"/>
    <col min="40" max="40" width="4.42578125" style="19" customWidth="1"/>
    <col min="41" max="41" width="21.42578125" style="19" customWidth="1"/>
    <col min="42" max="43" width="5.140625" style="19" customWidth="1"/>
    <col min="44" max="44" width="7" style="19" bestFit="1" customWidth="1"/>
    <col min="45" max="45" width="7.140625" style="19" bestFit="1" customWidth="1"/>
    <col min="46" max="46" width="9.140625" style="19" customWidth="1"/>
    <col min="47" max="47" width="6.140625" style="19" bestFit="1" customWidth="1"/>
    <col min="48" max="48" width="7" style="19" bestFit="1" customWidth="1"/>
    <col min="49" max="49" width="5" style="19" bestFit="1" customWidth="1"/>
    <col min="50" max="50" width="6.140625" style="19" bestFit="1" customWidth="1"/>
    <col min="51" max="51" width="7" style="19" bestFit="1" customWidth="1"/>
    <col min="52" max="52" width="5" style="19" bestFit="1" customWidth="1"/>
    <col min="53" max="53" width="6.140625" style="19" bestFit="1" customWidth="1"/>
    <col min="54" max="54" width="7" style="19" bestFit="1" customWidth="1"/>
    <col min="55" max="55" width="5" style="19" bestFit="1" customWidth="1"/>
    <col min="56" max="56" width="6.140625" style="19" bestFit="1" customWidth="1"/>
    <col min="57" max="57" width="7" style="19" bestFit="1" customWidth="1"/>
    <col min="58" max="58" width="5" style="19" bestFit="1" customWidth="1"/>
    <col min="59" max="59" width="6.140625" style="19" bestFit="1" customWidth="1"/>
    <col min="60" max="60" width="7" style="19" bestFit="1" customWidth="1"/>
    <col min="61" max="61" width="6" style="19" bestFit="1" customWidth="1"/>
    <col min="62" max="62" width="6.140625" style="19" bestFit="1" customWidth="1"/>
    <col min="63" max="63" width="7" style="19" bestFit="1" customWidth="1"/>
    <col min="64" max="64" width="5" style="19" bestFit="1" customWidth="1"/>
    <col min="65" max="65" width="6.140625" style="19" bestFit="1" customWidth="1"/>
    <col min="66" max="66" width="7" style="19" bestFit="1" customWidth="1"/>
    <col min="67" max="67" width="5" style="19" bestFit="1" customWidth="1"/>
    <col min="68" max="68" width="6.140625" style="19" bestFit="1" customWidth="1"/>
    <col min="69" max="69" width="7" style="19" bestFit="1" customWidth="1"/>
    <col min="70" max="70" width="5" style="19" bestFit="1" customWidth="1"/>
    <col min="71" max="71" width="6.140625" style="19" bestFit="1" customWidth="1"/>
    <col min="72" max="72" width="7" style="19" bestFit="1" customWidth="1"/>
    <col min="73" max="73" width="5" style="19" bestFit="1" customWidth="1"/>
    <col min="74" max="74" width="6.140625" style="19" bestFit="1" customWidth="1"/>
    <col min="75" max="75" width="7" style="19" bestFit="1" customWidth="1"/>
    <col min="76" max="76" width="5" style="19" bestFit="1" customWidth="1"/>
    <col min="77" max="77" width="6.140625" style="19" bestFit="1" customWidth="1"/>
    <col min="78" max="78" width="7" style="19" bestFit="1" customWidth="1"/>
    <col min="79" max="79" width="5" style="19" bestFit="1" customWidth="1"/>
    <col min="80" max="80" width="6.140625" style="19" bestFit="1" customWidth="1"/>
    <col min="81" max="81" width="7" style="19" bestFit="1" customWidth="1"/>
    <col min="82" max="82" width="5" style="19" bestFit="1" customWidth="1"/>
    <col min="83" max="83" width="6.140625" style="19" bestFit="1" customWidth="1"/>
    <col min="84" max="84" width="7" style="19" bestFit="1" customWidth="1"/>
    <col min="85" max="85" width="5" style="19" bestFit="1" customWidth="1"/>
    <col min="86" max="86" width="6.140625" style="19" bestFit="1" customWidth="1"/>
    <col min="87" max="87" width="7" style="19" bestFit="1" customWidth="1"/>
    <col min="88" max="88" width="6" style="19" bestFit="1" customWidth="1"/>
    <col min="89" max="89" width="6.140625" style="19" bestFit="1" customWidth="1"/>
    <col min="90" max="90" width="7" style="19" bestFit="1" customWidth="1"/>
    <col min="91" max="91" width="6" style="19" bestFit="1" customWidth="1"/>
    <col min="92" max="92" width="6.140625" style="19" bestFit="1" customWidth="1"/>
    <col min="93" max="93" width="7" style="19" bestFit="1" customWidth="1"/>
    <col min="94" max="94" width="5" style="19" bestFit="1" customWidth="1"/>
    <col min="95" max="95" width="6.140625" style="19" bestFit="1" customWidth="1"/>
    <col min="96" max="96" width="7" style="19" bestFit="1" customWidth="1"/>
    <col min="97" max="97" width="6" style="19" bestFit="1" customWidth="1"/>
    <col min="98" max="98" width="6.140625" style="19" bestFit="1" customWidth="1"/>
    <col min="99" max="99" width="7" style="19" bestFit="1" customWidth="1"/>
    <col min="100" max="100" width="5" style="19" bestFit="1" customWidth="1"/>
    <col min="101" max="101" width="6.140625" style="19" bestFit="1" customWidth="1"/>
    <col min="102" max="102" width="7" style="19" bestFit="1" customWidth="1"/>
    <col min="103" max="103" width="5" style="19" bestFit="1" customWidth="1"/>
    <col min="104" max="104" width="6.140625" style="19" bestFit="1" customWidth="1"/>
    <col min="105" max="105" width="7" style="19" bestFit="1" customWidth="1"/>
    <col min="106" max="106" width="6" style="19" bestFit="1" customWidth="1"/>
    <col min="107" max="107" width="6.140625" style="19" bestFit="1" customWidth="1"/>
    <col min="108" max="108" width="7" style="19" bestFit="1" customWidth="1"/>
    <col min="109" max="16384" width="11.42578125" style="19"/>
  </cols>
  <sheetData>
    <row r="1" spans="1:93">
      <c r="E1" s="93"/>
      <c r="F1" s="93"/>
      <c r="G1" s="93">
        <f>MIN(G11:G17)</f>
        <v>8704</v>
      </c>
      <c r="H1" s="121">
        <v>400</v>
      </c>
      <c r="I1" s="121"/>
      <c r="J1" s="93"/>
      <c r="L1" s="93"/>
      <c r="O1" s="19"/>
      <c r="P1" s="94"/>
      <c r="W1" s="20"/>
      <c r="X1" s="19"/>
      <c r="Z1" s="20"/>
      <c r="AB1" s="93"/>
      <c r="AD1" s="93"/>
      <c r="AI1" s="93"/>
      <c r="AO1" s="93"/>
    </row>
    <row r="2" spans="1:93">
      <c r="A2" s="20">
        <f>MATCH("Final",9:9,0)</f>
        <v>9</v>
      </c>
      <c r="E2" s="97"/>
      <c r="F2" s="97"/>
      <c r="G2" s="97"/>
      <c r="H2" s="122"/>
      <c r="I2" s="122"/>
      <c r="J2" s="97"/>
      <c r="L2" s="98"/>
      <c r="O2" s="19"/>
      <c r="P2" s="94"/>
      <c r="W2" s="20"/>
      <c r="X2" s="19"/>
      <c r="Z2" s="20"/>
      <c r="AB2" s="19"/>
    </row>
    <row r="3" spans="1:93" ht="24" customHeight="1">
      <c r="A3" s="49"/>
      <c r="B3" s="54"/>
      <c r="E3" s="91" t="s">
        <v>25</v>
      </c>
      <c r="J3" s="99"/>
      <c r="K3" s="30"/>
      <c r="L3" s="50"/>
      <c r="M3" s="100"/>
      <c r="N3" s="101"/>
      <c r="O3" s="101"/>
      <c r="P3" s="94"/>
      <c r="W3" s="20"/>
      <c r="X3" s="19"/>
      <c r="Z3" s="20"/>
      <c r="AB3" s="19"/>
      <c r="AK3" s="20"/>
    </row>
    <row r="4" spans="1:93" ht="15.75">
      <c r="A4" s="49" t="s">
        <v>145</v>
      </c>
      <c r="E4" s="6"/>
      <c r="F4" s="102"/>
      <c r="G4" s="102"/>
      <c r="H4" s="123"/>
      <c r="I4" s="123"/>
      <c r="K4" s="18" t="s">
        <v>72</v>
      </c>
      <c r="L4" s="51"/>
      <c r="N4" s="101"/>
      <c r="O4" s="101"/>
      <c r="P4" s="94"/>
      <c r="W4" s="20"/>
      <c r="X4" s="19"/>
      <c r="Z4" s="20"/>
      <c r="AB4" s="19"/>
      <c r="AK4" s="20"/>
    </row>
    <row r="5" spans="1:93" ht="15.75">
      <c r="A5" s="49" t="s">
        <v>162</v>
      </c>
      <c r="B5" s="54"/>
      <c r="E5" s="52" t="s">
        <v>16</v>
      </c>
      <c r="F5" s="49" t="s">
        <v>29</v>
      </c>
      <c r="G5" s="49"/>
      <c r="H5" s="124"/>
      <c r="I5" s="124"/>
      <c r="J5" s="20"/>
      <c r="K5" s="30"/>
      <c r="L5" s="30"/>
      <c r="M5" s="30"/>
      <c r="N5" s="21"/>
      <c r="O5" s="21"/>
      <c r="P5" s="94"/>
      <c r="W5" s="20"/>
      <c r="X5" s="19"/>
      <c r="Z5" s="20"/>
      <c r="AB5" s="19"/>
      <c r="AK5" s="20"/>
    </row>
    <row r="6" spans="1:93">
      <c r="A6" s="1"/>
      <c r="B6" s="54"/>
      <c r="E6" s="18" t="s">
        <v>27</v>
      </c>
      <c r="F6" s="315">
        <f ca="1">NOW()</f>
        <v>41494.655080439814</v>
      </c>
      <c r="G6" s="315"/>
      <c r="H6" s="315"/>
      <c r="I6" s="315"/>
      <c r="J6" s="315"/>
      <c r="K6" s="200"/>
      <c r="L6" s="200"/>
      <c r="M6" s="200"/>
      <c r="N6" s="200"/>
      <c r="O6" s="200"/>
      <c r="P6" s="200"/>
      <c r="S6" s="20"/>
    </row>
    <row r="7" spans="1:93">
      <c r="E7" s="21"/>
      <c r="F7" s="103"/>
      <c r="G7" s="103"/>
      <c r="H7" s="125"/>
      <c r="I7" s="125"/>
      <c r="J7" s="103"/>
      <c r="K7" s="21"/>
      <c r="N7" s="20"/>
      <c r="O7" s="20"/>
      <c r="Q7" s="129"/>
      <c r="R7" s="130"/>
      <c r="X7" s="19"/>
      <c r="AA7" s="19"/>
      <c r="AB7" s="19"/>
    </row>
    <row r="8" spans="1:93">
      <c r="E8" s="141"/>
      <c r="F8" s="201"/>
      <c r="G8" s="201"/>
      <c r="H8" s="143"/>
      <c r="I8" s="272"/>
      <c r="J8"/>
      <c r="K8"/>
      <c r="L8" s="20"/>
      <c r="M8" s="20"/>
      <c r="O8" s="19"/>
      <c r="Q8" s="19"/>
      <c r="R8" s="19"/>
      <c r="X8" s="19"/>
      <c r="AA8" s="19"/>
      <c r="AB8" s="19"/>
    </row>
    <row r="9" spans="1:93" s="29" customFormat="1">
      <c r="A9" s="16" t="s">
        <v>6</v>
      </c>
      <c r="B9" s="16" t="s">
        <v>4</v>
      </c>
      <c r="C9" s="22" t="s">
        <v>7</v>
      </c>
      <c r="D9" s="206" t="s">
        <v>76</v>
      </c>
      <c r="E9" s="206" t="s">
        <v>77</v>
      </c>
      <c r="F9" s="206" t="s">
        <v>143</v>
      </c>
      <c r="G9" s="206" t="s">
        <v>164</v>
      </c>
      <c r="H9" s="271" t="s">
        <v>168</v>
      </c>
      <c r="I9" s="271" t="s">
        <v>0</v>
      </c>
      <c r="J9" s="107" t="s">
        <v>1</v>
      </c>
      <c r="K9" s="36" t="s">
        <v>32</v>
      </c>
      <c r="L9" s="23"/>
      <c r="M9" s="2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22"/>
      <c r="AA9" s="9"/>
      <c r="AB9" s="9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</row>
    <row r="10" spans="1:93">
      <c r="A10" s="24"/>
      <c r="B10" s="24"/>
      <c r="C10" s="24"/>
      <c r="D10" s="203"/>
      <c r="E10" s="211"/>
      <c r="F10" s="211"/>
      <c r="G10" s="34"/>
      <c r="H10" s="127"/>
      <c r="I10" s="127"/>
      <c r="J10" s="111"/>
      <c r="K10" s="112"/>
      <c r="L10" s="24"/>
      <c r="M10" s="24"/>
      <c r="N10" s="24"/>
      <c r="O10" s="19"/>
      <c r="Q10" s="19"/>
      <c r="R10" s="24"/>
      <c r="S10" s="24"/>
      <c r="T10" s="24"/>
      <c r="U10" s="24"/>
      <c r="V10" s="24"/>
      <c r="W10" s="24"/>
      <c r="X10" s="19"/>
      <c r="Y10" s="25"/>
      <c r="Z10" s="26"/>
      <c r="AA10" s="24"/>
      <c r="AB10" s="24"/>
    </row>
    <row r="11" spans="1:93" s="29" customFormat="1">
      <c r="A11" s="245">
        <v>301</v>
      </c>
      <c r="B11" s="194" t="str">
        <f>IF(ISBLANK(A11),"",VLOOKUP(A11,piloci!B1:C17,2,0))</f>
        <v>POLSKA</v>
      </c>
      <c r="C11" s="89" t="str">
        <f>IF(ISBLANK(A11),"",VLOOKUP(A11,piloci!B9:D25,3,0))</f>
        <v>BÓGDAŁ DARIUSZ / GĘBAŁA BARBARA</v>
      </c>
      <c r="D11" s="219">
        <v>0.21180555555555555</v>
      </c>
      <c r="E11" s="219"/>
      <c r="F11" s="220" t="str">
        <f t="shared" ref="F11:F16" si="0">IF(AND(ISNUMBER(D11),ISNUMBER(E11)),E11-D11,"")</f>
        <v/>
      </c>
      <c r="G11" s="68" t="str">
        <f>IF(ISNUMBER(F11),ROUNDDOWN(F11*24*3600,1),"")</f>
        <v/>
      </c>
      <c r="H11" s="270">
        <v>0</v>
      </c>
      <c r="I11" s="257">
        <f ca="1">ROUND(H11*(VLOOKUP(A11,Arkusz1!A15:H21,8,FALSE))/100,0)</f>
        <v>0</v>
      </c>
      <c r="J11" s="90">
        <f t="shared" ref="J11:J17" ca="1" si="1">RANK(H11,OFFSET(H$11,0,0,Npil,1),0)</f>
        <v>5</v>
      </c>
      <c r="K11" s="116"/>
      <c r="L11" s="68"/>
      <c r="M11" s="68"/>
    </row>
    <row r="12" spans="1:93" s="29" customFormat="1">
      <c r="A12" s="245">
        <v>302</v>
      </c>
      <c r="B12" s="194" t="str">
        <f>IF(ISBLANK(A12),"",VLOOKUP(A12,piloci!B2:C18,2,0))</f>
        <v>POLSKA</v>
      </c>
      <c r="C12" s="89" t="str">
        <f>IF(ISBLANK(A12),"",VLOOKUP(A12,piloci!B10:D26,3,0))</f>
        <v>BARCZYŃSKI MAREK/BARA VIOLETTA</v>
      </c>
      <c r="D12" s="219">
        <v>0.20902777777777778</v>
      </c>
      <c r="E12" s="219"/>
      <c r="F12" s="220" t="str">
        <f t="shared" si="0"/>
        <v/>
      </c>
      <c r="G12" s="68" t="str">
        <f t="shared" ref="G12:G16" si="2">IF(ISNUMBER(F12),ROUNDDOWN(F12*24*3600,1),"")</f>
        <v/>
      </c>
      <c r="H12" s="270">
        <v>0</v>
      </c>
      <c r="I12" s="257">
        <f ca="1">ROUND(H12*(VLOOKUP(A12,Arkusz1!A16:H22,8,FALSE))/100,0)</f>
        <v>0</v>
      </c>
      <c r="J12" s="90">
        <f t="shared" ca="1" si="1"/>
        <v>5</v>
      </c>
      <c r="K12" s="116"/>
      <c r="L12" s="68"/>
      <c r="M12" s="68"/>
    </row>
    <row r="13" spans="1:93" s="29" customFormat="1">
      <c r="A13" s="245">
        <v>303</v>
      </c>
      <c r="B13" s="194" t="str">
        <f>IF(ISBLANK(A13),"",VLOOKUP(A13,piloci!B3:C19,2,0))</f>
        <v>POLSKA</v>
      </c>
      <c r="C13" s="89" t="str">
        <f>IF(ISBLANK(A13),"",VLOOKUP(A13,piloci!B11:D27,3,0))</f>
        <v>KRUPA PIOTR / KRUPA AGNIESZKA</v>
      </c>
      <c r="D13" s="219">
        <v>0.20902777777777778</v>
      </c>
      <c r="E13" s="219">
        <v>0.30976851851851855</v>
      </c>
      <c r="F13" s="220">
        <f t="shared" si="0"/>
        <v>0.10074074074074077</v>
      </c>
      <c r="G13" s="68">
        <f t="shared" si="2"/>
        <v>8704</v>
      </c>
      <c r="H13" s="270">
        <f t="shared" ref="H13:H16" si="3">($G$1/G13)*20</f>
        <v>20</v>
      </c>
      <c r="I13" s="257">
        <f ca="1">ROUND(H13*(VLOOKUP(A13,Arkusz1!A17:H23,8,FALSE))/100,0)</f>
        <v>199</v>
      </c>
      <c r="J13" s="90">
        <f t="shared" ca="1" si="1"/>
        <v>1</v>
      </c>
      <c r="K13" s="116"/>
      <c r="L13" s="68"/>
      <c r="M13" s="68"/>
    </row>
    <row r="14" spans="1:93" s="29" customFormat="1">
      <c r="A14" s="245">
        <v>304</v>
      </c>
      <c r="B14" s="194" t="str">
        <f>IF(ISBLANK(A14),"",VLOOKUP(A14,piloci!B4:C20,2,0))</f>
        <v>POLSKA</v>
      </c>
      <c r="C14" s="89" t="str">
        <f>IF(ISBLANK(A14),"",VLOOKUP(A14,piloci!B12:D28,3,0))</f>
        <v xml:space="preserve">BALCERZEWSKI  JAROSŁAW  / KŁOSS MAGDALENA </v>
      </c>
      <c r="D14" s="219">
        <v>0.20833333333333334</v>
      </c>
      <c r="E14" s="219">
        <v>0.31172453703703701</v>
      </c>
      <c r="F14" s="220">
        <f t="shared" si="0"/>
        <v>0.10339120370370367</v>
      </c>
      <c r="G14" s="68">
        <f t="shared" si="2"/>
        <v>8933</v>
      </c>
      <c r="H14" s="270">
        <f t="shared" si="3"/>
        <v>19.487294302026193</v>
      </c>
      <c r="I14" s="257">
        <f ca="1">ROUND(H14*(VLOOKUP(A14,Arkusz1!A18:H24,8,FALSE))/100,0)</f>
        <v>230</v>
      </c>
      <c r="J14" s="90">
        <f t="shared" ca="1" si="1"/>
        <v>2</v>
      </c>
      <c r="K14" s="116"/>
      <c r="L14" s="68"/>
      <c r="M14" s="68"/>
    </row>
    <row r="15" spans="1:93" s="29" customFormat="1">
      <c r="A15" s="245">
        <v>305</v>
      </c>
      <c r="B15" s="194" t="str">
        <f>IF(ISBLANK(A15),"",VLOOKUP(A15,piloci!B5:C21,2,0))</f>
        <v>RUSSIA</v>
      </c>
      <c r="C15" s="89" t="str">
        <f>IF(ISBLANK(A15),"",VLOOKUP(A15,piloci!B13:D29,3,0))</f>
        <v>EKIMOV KIRILL / SHARAPOW ANATOLY</v>
      </c>
      <c r="D15" s="219">
        <v>0.21666666666666667</v>
      </c>
      <c r="E15" s="219">
        <v>0.32321759259259258</v>
      </c>
      <c r="F15" s="220">
        <f t="shared" si="0"/>
        <v>0.10655092592592591</v>
      </c>
      <c r="G15" s="68">
        <f t="shared" si="2"/>
        <v>9206</v>
      </c>
      <c r="H15" s="270">
        <f t="shared" si="3"/>
        <v>18.90940690853791</v>
      </c>
      <c r="I15" s="257">
        <f ca="1">ROUND(H15*(VLOOKUP(A15,Arkusz1!A19:H25,8,FALSE))/100,0)</f>
        <v>284</v>
      </c>
      <c r="J15" s="90">
        <f t="shared" ca="1" si="1"/>
        <v>3</v>
      </c>
      <c r="K15" s="116"/>
      <c r="L15" s="68"/>
      <c r="M15" s="68"/>
      <c r="AO15" s="75"/>
      <c r="AP15" s="75"/>
      <c r="AR15" s="75"/>
      <c r="AS15" s="75"/>
      <c r="AU15" s="75"/>
      <c r="AV15" s="75"/>
      <c r="AX15" s="75"/>
      <c r="AY15" s="75"/>
      <c r="BA15" s="75"/>
      <c r="BB15" s="75"/>
      <c r="BD15" s="75"/>
      <c r="BE15" s="75"/>
      <c r="BG15" s="75"/>
      <c r="BH15" s="75"/>
      <c r="BJ15" s="75"/>
      <c r="BK15" s="75"/>
      <c r="BM15" s="75"/>
      <c r="BN15" s="75"/>
      <c r="BP15" s="75"/>
      <c r="BQ15" s="75"/>
      <c r="BS15" s="75"/>
      <c r="BT15" s="75"/>
      <c r="BV15" s="75"/>
      <c r="BW15" s="75"/>
      <c r="BY15" s="75"/>
      <c r="BZ15" s="75"/>
      <c r="CB15" s="75"/>
      <c r="CC15" s="75"/>
      <c r="CE15" s="75"/>
      <c r="CF15" s="75"/>
      <c r="CH15" s="75"/>
      <c r="CI15" s="75"/>
      <c r="CK15" s="75"/>
      <c r="CL15" s="75"/>
      <c r="CN15" s="75"/>
      <c r="CO15" s="75"/>
    </row>
    <row r="16" spans="1:93" s="29" customFormat="1">
      <c r="A16" s="249">
        <v>316</v>
      </c>
      <c r="B16" s="194" t="str">
        <f>IF(ISBLANK(A16),"",VLOOKUP(A16,piloci!B6:C22,2,0))</f>
        <v>POLSKA</v>
      </c>
      <c r="C16" s="89" t="str">
        <f>IF(ISBLANK(A16),"",VLOOKUP(A16,piloci!B14:D30,3,0))</f>
        <v>WALKOWIAK DANIEL / WALKOWIAK ROMAN</v>
      </c>
      <c r="D16" s="219">
        <v>0.21041666666666667</v>
      </c>
      <c r="E16" s="219">
        <v>0.32640046296296293</v>
      </c>
      <c r="F16" s="220">
        <f t="shared" si="0"/>
        <v>0.11598379629629627</v>
      </c>
      <c r="G16" s="68">
        <f t="shared" si="2"/>
        <v>10021</v>
      </c>
      <c r="H16" s="270">
        <f t="shared" si="3"/>
        <v>17.371519808402354</v>
      </c>
      <c r="I16" s="257">
        <f ca="1">ROUND(H16*(VLOOKUP(A16,Arkusz1!A20:H26,8,FALSE))/100,0)</f>
        <v>205</v>
      </c>
      <c r="J16" s="90">
        <f t="shared" ca="1" si="1"/>
        <v>4</v>
      </c>
      <c r="K16" s="116"/>
      <c r="L16" s="68"/>
      <c r="M16" s="68"/>
    </row>
    <row r="17" spans="1:40">
      <c r="A17" s="249">
        <v>211</v>
      </c>
      <c r="B17" s="194" t="str">
        <f>IF(ISBLANK(A17),"",VLOOKUP(A17,piloci!B7:C23,2,0))</f>
        <v>POLSKA</v>
      </c>
      <c r="C17" s="89" t="str">
        <f>IF(ISBLANK(A17),"",VLOOKUP(A17,piloci!B15:D31,3,0))</f>
        <v>TOMASZ KRZYSZTOF / IRENEUSZ WĄTROBA</v>
      </c>
      <c r="D17" s="269">
        <v>0.21111111111111111</v>
      </c>
      <c r="E17" s="219"/>
      <c r="F17" s="220"/>
      <c r="G17" s="68"/>
      <c r="H17" s="270">
        <v>0</v>
      </c>
      <c r="I17" s="257">
        <f ca="1">ROUND(H17*(VLOOKUP(A17,Arkusz1!A21:H27,8,FALSE))/100,0)</f>
        <v>0</v>
      </c>
      <c r="J17" s="90">
        <f t="shared" ca="1" si="1"/>
        <v>5</v>
      </c>
      <c r="K17" s="116"/>
      <c r="L17" s="68"/>
      <c r="M17" s="6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>
      <c r="A18" s="249">
        <v>666</v>
      </c>
      <c r="B18" s="194" t="str">
        <f>IF(ISBLANK(A18),"",VLOOKUP(A18,piloci!B8:C24,2,0))</f>
        <v>ČESKÁ REPUBLIKA/POLSKA</v>
      </c>
      <c r="C18" s="89" t="str">
        <f>IF(ISBLANK(A18),"",VLOOKUP(A18,piloci!B16:D32,3,0))</f>
        <v>ZAWORKA/KACZYŃSKA</v>
      </c>
      <c r="D18" s="269"/>
      <c r="E18" s="219"/>
      <c r="F18" s="220"/>
      <c r="G18" s="68"/>
      <c r="H18" s="270">
        <v>0</v>
      </c>
      <c r="I18" s="257">
        <f ca="1">ROUND(H18*(VLOOKUP(A18,Arkusz1!A22:H28,8,FALSE))/100,0)</f>
        <v>0</v>
      </c>
      <c r="J18" s="90">
        <f t="shared" ref="J18" ca="1" si="4">RANK(H18,OFFSET(H$11,0,0,Npil,1),0)</f>
        <v>5</v>
      </c>
      <c r="K18" s="116"/>
      <c r="L18" s="68"/>
      <c r="M18" s="6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>
      <c r="A19" s="61"/>
    </row>
    <row r="20" spans="1:40">
      <c r="A20" s="61"/>
    </row>
    <row r="21" spans="1:40">
      <c r="A21" s="61"/>
    </row>
    <row r="22" spans="1:40">
      <c r="A22" s="61"/>
    </row>
    <row r="23" spans="1:40">
      <c r="A23" s="61"/>
    </row>
    <row r="24" spans="1:40">
      <c r="A24" s="61"/>
    </row>
    <row r="25" spans="1:40">
      <c r="A25" s="61"/>
    </row>
    <row r="26" spans="1:40">
      <c r="A26" s="61"/>
    </row>
    <row r="27" spans="1:40">
      <c r="A27" s="61"/>
    </row>
    <row r="28" spans="1:40">
      <c r="A28" s="61"/>
    </row>
    <row r="29" spans="1:40">
      <c r="A29" s="61"/>
    </row>
    <row r="30" spans="1:40">
      <c r="A30" s="61"/>
      <c r="B30" s="19"/>
      <c r="H30" s="19"/>
      <c r="I30" s="19"/>
      <c r="O30" s="19"/>
      <c r="Q30" s="19"/>
      <c r="R30" s="19"/>
      <c r="X30" s="19"/>
      <c r="AA30" s="19"/>
      <c r="AB30" s="19"/>
    </row>
    <row r="31" spans="1:40">
      <c r="A31" s="61"/>
      <c r="B31" s="19"/>
      <c r="H31" s="19"/>
      <c r="I31" s="19"/>
      <c r="O31" s="19"/>
      <c r="Q31" s="19"/>
      <c r="R31" s="19"/>
      <c r="X31" s="19"/>
      <c r="AA31" s="19"/>
      <c r="AB31" s="19"/>
    </row>
    <row r="32" spans="1:40">
      <c r="A32" s="61"/>
      <c r="B32" s="19"/>
      <c r="H32" s="19"/>
      <c r="I32" s="19"/>
      <c r="O32" s="19"/>
      <c r="Q32" s="19"/>
      <c r="R32" s="19"/>
      <c r="X32" s="19"/>
      <c r="AA32" s="19"/>
      <c r="AB32" s="19"/>
    </row>
    <row r="33" spans="1:28">
      <c r="A33" s="61"/>
      <c r="B33" s="19"/>
      <c r="H33" s="19"/>
      <c r="I33" s="19"/>
      <c r="O33" s="19"/>
      <c r="Q33" s="19"/>
      <c r="R33" s="19"/>
      <c r="X33" s="19"/>
      <c r="AA33" s="19"/>
      <c r="AB33" s="19"/>
    </row>
    <row r="34" spans="1:28">
      <c r="A34" s="61"/>
      <c r="B34" s="19"/>
      <c r="H34" s="19"/>
      <c r="I34" s="19"/>
      <c r="O34" s="19"/>
      <c r="Q34" s="19"/>
      <c r="R34" s="19"/>
      <c r="X34" s="19"/>
      <c r="AA34" s="19"/>
      <c r="AB34" s="19"/>
    </row>
    <row r="35" spans="1:28">
      <c r="A35" s="61"/>
      <c r="B35" s="19"/>
      <c r="H35" s="19"/>
      <c r="I35" s="19"/>
      <c r="O35" s="19"/>
      <c r="Q35" s="19"/>
      <c r="R35" s="19"/>
      <c r="X35" s="19"/>
      <c r="AA35" s="19"/>
      <c r="AB35" s="19"/>
    </row>
    <row r="36" spans="1:28">
      <c r="A36" s="61"/>
      <c r="B36" s="19"/>
      <c r="H36" s="19"/>
      <c r="I36" s="19"/>
      <c r="O36" s="19"/>
      <c r="Q36" s="19"/>
      <c r="R36" s="19"/>
      <c r="X36" s="19"/>
      <c r="AA36" s="19"/>
      <c r="AB36" s="19"/>
    </row>
    <row r="37" spans="1:28">
      <c r="A37" s="61"/>
      <c r="B37" s="19"/>
      <c r="H37" s="19"/>
      <c r="I37" s="19"/>
      <c r="O37" s="19"/>
      <c r="Q37" s="19"/>
      <c r="R37" s="19"/>
      <c r="X37" s="19"/>
      <c r="AA37" s="19"/>
      <c r="AB37" s="19"/>
    </row>
    <row r="38" spans="1:28">
      <c r="A38" s="61"/>
      <c r="B38" s="19"/>
      <c r="H38" s="19"/>
      <c r="I38" s="19"/>
      <c r="O38" s="19"/>
      <c r="Q38" s="19"/>
      <c r="R38" s="19"/>
      <c r="X38" s="19"/>
      <c r="AA38" s="19"/>
      <c r="AB38" s="19"/>
    </row>
    <row r="39" spans="1:28">
      <c r="A39" s="61"/>
      <c r="B39" s="19"/>
      <c r="H39" s="19"/>
      <c r="I39" s="19"/>
      <c r="O39" s="19"/>
      <c r="Q39" s="19"/>
      <c r="R39" s="19"/>
      <c r="X39" s="19"/>
      <c r="AA39" s="19"/>
      <c r="AB39" s="19"/>
    </row>
    <row r="40" spans="1:28">
      <c r="A40" s="61"/>
      <c r="B40" s="19"/>
      <c r="H40" s="19"/>
      <c r="I40" s="19"/>
      <c r="O40" s="19"/>
      <c r="Q40" s="19"/>
      <c r="R40" s="19"/>
      <c r="X40" s="19"/>
      <c r="AA40" s="19"/>
      <c r="AB40" s="19"/>
    </row>
    <row r="41" spans="1:28">
      <c r="A41" s="61"/>
      <c r="B41" s="19"/>
      <c r="H41" s="19"/>
      <c r="I41" s="19"/>
      <c r="O41" s="19"/>
      <c r="Q41" s="19"/>
      <c r="R41" s="19"/>
      <c r="X41" s="19"/>
      <c r="AA41" s="19"/>
      <c r="AB41" s="19"/>
    </row>
    <row r="42" spans="1:28">
      <c r="A42" s="61"/>
      <c r="B42" s="19"/>
      <c r="H42" s="19"/>
      <c r="I42" s="19"/>
      <c r="O42" s="19"/>
      <c r="Q42" s="19"/>
      <c r="R42" s="19"/>
      <c r="X42" s="19"/>
      <c r="AA42" s="19"/>
      <c r="AB42" s="19"/>
    </row>
    <row r="43" spans="1:28">
      <c r="A43" s="61"/>
      <c r="B43" s="19"/>
      <c r="H43" s="19"/>
      <c r="I43" s="19"/>
      <c r="O43" s="19"/>
      <c r="Q43" s="19"/>
      <c r="R43" s="19"/>
      <c r="X43" s="19"/>
      <c r="AA43" s="19"/>
      <c r="AB43" s="19"/>
    </row>
    <row r="44" spans="1:28">
      <c r="A44" s="61"/>
      <c r="B44" s="19"/>
      <c r="H44" s="19"/>
      <c r="I44" s="19"/>
      <c r="O44" s="19"/>
      <c r="Q44" s="19"/>
      <c r="R44" s="19"/>
      <c r="X44" s="19"/>
      <c r="AA44" s="19"/>
      <c r="AB44" s="19"/>
    </row>
    <row r="45" spans="1:28">
      <c r="A45" s="61"/>
      <c r="B45" s="19"/>
      <c r="H45" s="19"/>
      <c r="I45" s="19"/>
      <c r="O45" s="19"/>
      <c r="Q45" s="19"/>
      <c r="R45" s="19"/>
      <c r="X45" s="19"/>
      <c r="AA45" s="19"/>
      <c r="AB45" s="19"/>
    </row>
    <row r="46" spans="1:28">
      <c r="A46" s="61"/>
      <c r="B46" s="19"/>
      <c r="H46" s="19"/>
      <c r="I46" s="19"/>
      <c r="O46" s="19"/>
      <c r="Q46" s="19"/>
      <c r="R46" s="19"/>
      <c r="X46" s="19"/>
      <c r="AA46" s="19"/>
      <c r="AB46" s="19"/>
    </row>
    <row r="47" spans="1:28">
      <c r="A47" s="61"/>
      <c r="B47" s="19"/>
      <c r="H47" s="19"/>
      <c r="I47" s="19"/>
      <c r="O47" s="19"/>
      <c r="Q47" s="19"/>
      <c r="R47" s="19"/>
      <c r="X47" s="19"/>
      <c r="AA47" s="19"/>
      <c r="AB47" s="19"/>
    </row>
    <row r="48" spans="1:28">
      <c r="A48" s="61"/>
      <c r="B48" s="19"/>
      <c r="H48" s="19"/>
      <c r="I48" s="19"/>
      <c r="O48" s="19"/>
      <c r="Q48" s="19"/>
      <c r="R48" s="19"/>
      <c r="X48" s="19"/>
      <c r="AA48" s="19"/>
      <c r="AB48" s="19"/>
    </row>
    <row r="49" spans="1:28">
      <c r="A49" s="61"/>
      <c r="B49" s="19"/>
      <c r="H49" s="19"/>
      <c r="I49" s="19"/>
      <c r="O49" s="19"/>
      <c r="Q49" s="19"/>
      <c r="R49" s="19"/>
      <c r="X49" s="19"/>
      <c r="AA49" s="19"/>
      <c r="AB49" s="19"/>
    </row>
    <row r="50" spans="1:28">
      <c r="A50" s="61"/>
      <c r="B50" s="19"/>
      <c r="H50" s="19"/>
      <c r="I50" s="19"/>
      <c r="O50" s="19"/>
      <c r="Q50" s="19"/>
      <c r="R50" s="19"/>
      <c r="X50" s="19"/>
      <c r="AA50" s="19"/>
      <c r="AB50" s="19"/>
    </row>
    <row r="51" spans="1:28">
      <c r="A51" s="61"/>
      <c r="B51" s="19"/>
      <c r="H51" s="19"/>
      <c r="I51" s="19"/>
      <c r="O51" s="19"/>
      <c r="Q51" s="19"/>
      <c r="R51" s="19"/>
      <c r="X51" s="19"/>
      <c r="AA51" s="19"/>
      <c r="AB51" s="19"/>
    </row>
    <row r="52" spans="1:28">
      <c r="A52" s="61"/>
      <c r="B52" s="19"/>
      <c r="H52" s="19"/>
      <c r="I52" s="19"/>
      <c r="O52" s="19"/>
      <c r="Q52" s="19"/>
      <c r="R52" s="19"/>
      <c r="X52" s="19"/>
      <c r="AA52" s="19"/>
      <c r="AB52" s="19"/>
    </row>
    <row r="53" spans="1:28">
      <c r="A53" s="61"/>
      <c r="B53" s="19"/>
      <c r="H53" s="19"/>
      <c r="I53" s="19"/>
      <c r="O53" s="19"/>
      <c r="Q53" s="19"/>
      <c r="R53" s="19"/>
      <c r="X53" s="19"/>
      <c r="AA53" s="19"/>
      <c r="AB53" s="19"/>
    </row>
    <row r="54" spans="1:28">
      <c r="A54" s="61"/>
      <c r="B54" s="19"/>
      <c r="H54" s="19"/>
      <c r="I54" s="19"/>
      <c r="O54" s="19"/>
      <c r="Q54" s="19"/>
      <c r="R54" s="19"/>
      <c r="X54" s="19"/>
      <c r="AA54" s="19"/>
      <c r="AB54" s="19"/>
    </row>
    <row r="55" spans="1:28">
      <c r="A55" s="61"/>
      <c r="B55" s="19"/>
      <c r="H55" s="19"/>
      <c r="I55" s="19"/>
      <c r="O55" s="19"/>
      <c r="Q55" s="19"/>
      <c r="R55" s="19"/>
      <c r="X55" s="19"/>
      <c r="AA55" s="19"/>
      <c r="AB55" s="19"/>
    </row>
    <row r="56" spans="1:28">
      <c r="A56" s="61"/>
      <c r="B56" s="19"/>
      <c r="H56" s="19"/>
      <c r="I56" s="19"/>
      <c r="O56" s="19"/>
      <c r="Q56" s="19"/>
      <c r="R56" s="19"/>
      <c r="X56" s="19"/>
      <c r="AA56" s="19"/>
      <c r="AB56" s="19"/>
    </row>
    <row r="57" spans="1:28">
      <c r="A57" s="61"/>
      <c r="B57" s="19"/>
      <c r="H57" s="19"/>
      <c r="I57" s="19"/>
      <c r="O57" s="19"/>
      <c r="Q57" s="19"/>
      <c r="R57" s="19"/>
      <c r="X57" s="19"/>
      <c r="AA57" s="19"/>
      <c r="AB57" s="19"/>
    </row>
    <row r="58" spans="1:28">
      <c r="A58" s="61"/>
      <c r="B58" s="19"/>
      <c r="H58" s="19"/>
      <c r="I58" s="19"/>
      <c r="O58" s="19"/>
      <c r="Q58" s="19"/>
      <c r="R58" s="19"/>
      <c r="X58" s="19"/>
      <c r="AA58" s="19"/>
      <c r="AB58" s="19"/>
    </row>
    <row r="59" spans="1:28">
      <c r="A59" s="61"/>
      <c r="B59" s="19"/>
      <c r="H59" s="19"/>
      <c r="I59" s="19"/>
      <c r="O59" s="19"/>
      <c r="Q59" s="19"/>
      <c r="R59" s="19"/>
      <c r="X59" s="19"/>
      <c r="AA59" s="19"/>
      <c r="AB59" s="19"/>
    </row>
    <row r="60" spans="1:28">
      <c r="A60" s="61"/>
      <c r="B60" s="19"/>
      <c r="H60" s="19"/>
      <c r="I60" s="19"/>
      <c r="O60" s="19"/>
      <c r="Q60" s="19"/>
      <c r="R60" s="19"/>
      <c r="X60" s="19"/>
      <c r="AA60" s="19"/>
      <c r="AB60" s="19"/>
    </row>
    <row r="61" spans="1:28">
      <c r="A61" s="61"/>
      <c r="B61" s="19"/>
      <c r="H61" s="19"/>
      <c r="I61" s="19"/>
      <c r="O61" s="19"/>
      <c r="Q61" s="19"/>
      <c r="R61" s="19"/>
      <c r="X61" s="19"/>
      <c r="AA61" s="19"/>
      <c r="AB61" s="19"/>
    </row>
    <row r="62" spans="1:28">
      <c r="A62" s="61"/>
      <c r="B62" s="19"/>
      <c r="H62" s="19"/>
      <c r="I62" s="19"/>
      <c r="O62" s="19"/>
      <c r="Q62" s="19"/>
      <c r="R62" s="19"/>
      <c r="X62" s="19"/>
      <c r="AA62" s="19"/>
      <c r="AB62" s="19"/>
    </row>
    <row r="63" spans="1:28">
      <c r="A63" s="61"/>
      <c r="B63" s="19"/>
      <c r="H63" s="19"/>
      <c r="I63" s="19"/>
      <c r="O63" s="19"/>
      <c r="Q63" s="19"/>
      <c r="R63" s="19"/>
      <c r="X63" s="19"/>
      <c r="AA63" s="19"/>
      <c r="AB63" s="19"/>
    </row>
    <row r="64" spans="1:28">
      <c r="A64" s="61"/>
      <c r="B64" s="19"/>
      <c r="H64" s="19"/>
      <c r="I64" s="19"/>
      <c r="O64" s="19"/>
      <c r="Q64" s="19"/>
      <c r="R64" s="19"/>
      <c r="X64" s="19"/>
      <c r="AA64" s="19"/>
      <c r="AB64" s="19"/>
    </row>
    <row r="65" spans="1:28">
      <c r="A65" s="61"/>
      <c r="B65" s="19"/>
      <c r="H65" s="19"/>
      <c r="I65" s="19"/>
      <c r="O65" s="19"/>
      <c r="Q65" s="19"/>
      <c r="R65" s="19"/>
      <c r="X65" s="19"/>
      <c r="AA65" s="19"/>
      <c r="AB65" s="19"/>
    </row>
    <row r="66" spans="1:28">
      <c r="A66" s="61"/>
      <c r="B66" s="19"/>
      <c r="H66" s="19"/>
      <c r="I66" s="19"/>
      <c r="O66" s="19"/>
      <c r="Q66" s="19"/>
      <c r="R66" s="19"/>
      <c r="X66" s="19"/>
      <c r="AA66" s="19"/>
      <c r="AB66" s="19"/>
    </row>
    <row r="67" spans="1:28">
      <c r="A67" s="61"/>
      <c r="B67" s="19"/>
      <c r="H67" s="19"/>
      <c r="I67" s="19"/>
      <c r="O67" s="19"/>
      <c r="Q67" s="19"/>
      <c r="R67" s="19"/>
      <c r="X67" s="19"/>
      <c r="AA67" s="19"/>
      <c r="AB67" s="19"/>
    </row>
    <row r="68" spans="1:28">
      <c r="A68" s="61"/>
      <c r="B68" s="19"/>
      <c r="H68" s="19"/>
      <c r="I68" s="19"/>
      <c r="O68" s="19"/>
      <c r="Q68" s="19"/>
      <c r="R68" s="19"/>
      <c r="X68" s="19"/>
      <c r="AA68" s="19"/>
      <c r="AB68" s="19"/>
    </row>
    <row r="69" spans="1:28">
      <c r="A69" s="61"/>
      <c r="B69" s="19"/>
      <c r="H69" s="19"/>
      <c r="I69" s="19"/>
      <c r="O69" s="19"/>
      <c r="Q69" s="19"/>
      <c r="R69" s="19"/>
      <c r="X69" s="19"/>
      <c r="AA69" s="19"/>
      <c r="AB69" s="19"/>
    </row>
    <row r="70" spans="1:28">
      <c r="A70" s="61"/>
      <c r="B70" s="19"/>
      <c r="H70" s="19"/>
      <c r="I70" s="19"/>
      <c r="O70" s="19"/>
      <c r="Q70" s="19"/>
      <c r="R70" s="19"/>
      <c r="X70" s="19"/>
      <c r="AA70" s="19"/>
      <c r="AB70" s="19"/>
    </row>
    <row r="71" spans="1:28">
      <c r="A71" s="61"/>
      <c r="B71" s="19"/>
      <c r="H71" s="19"/>
      <c r="I71" s="19"/>
      <c r="O71" s="19"/>
      <c r="Q71" s="19"/>
      <c r="R71" s="19"/>
      <c r="X71" s="19"/>
      <c r="AA71" s="19"/>
      <c r="AB71" s="19"/>
    </row>
    <row r="72" spans="1:28">
      <c r="A72" s="61"/>
      <c r="B72" s="19"/>
      <c r="H72" s="19"/>
      <c r="I72" s="19"/>
      <c r="O72" s="19"/>
      <c r="Q72" s="19"/>
      <c r="R72" s="19"/>
      <c r="X72" s="19"/>
      <c r="AA72" s="19"/>
      <c r="AB72" s="19"/>
    </row>
    <row r="73" spans="1:28">
      <c r="A73" s="61"/>
      <c r="B73" s="19"/>
      <c r="H73" s="19"/>
      <c r="I73" s="19"/>
      <c r="O73" s="19"/>
      <c r="Q73" s="19"/>
      <c r="R73" s="19"/>
      <c r="X73" s="19"/>
      <c r="AA73" s="19"/>
      <c r="AB73" s="19"/>
    </row>
    <row r="74" spans="1:28">
      <c r="A74" s="61"/>
      <c r="B74" s="19"/>
      <c r="H74" s="19"/>
      <c r="I74" s="19"/>
      <c r="O74" s="19"/>
      <c r="Q74" s="19"/>
      <c r="R74" s="19"/>
      <c r="X74" s="19"/>
      <c r="AA74" s="19"/>
      <c r="AB74" s="19"/>
    </row>
    <row r="75" spans="1:28">
      <c r="A75" s="61"/>
      <c r="B75" s="19"/>
      <c r="H75" s="19"/>
      <c r="I75" s="19"/>
      <c r="O75" s="19"/>
      <c r="Q75" s="19"/>
      <c r="R75" s="19"/>
      <c r="X75" s="19"/>
      <c r="AA75" s="19"/>
      <c r="AB75" s="19"/>
    </row>
    <row r="76" spans="1:28">
      <c r="A76" s="61"/>
      <c r="B76" s="19"/>
      <c r="H76" s="19"/>
      <c r="I76" s="19"/>
      <c r="O76" s="19"/>
      <c r="Q76" s="19"/>
      <c r="R76" s="19"/>
      <c r="X76" s="19"/>
      <c r="AA76" s="19"/>
      <c r="AB76" s="19"/>
    </row>
    <row r="77" spans="1:28">
      <c r="A77" s="61"/>
      <c r="B77" s="19"/>
      <c r="H77" s="19"/>
      <c r="I77" s="19"/>
      <c r="O77" s="19"/>
      <c r="Q77" s="19"/>
      <c r="R77" s="19"/>
      <c r="X77" s="19"/>
      <c r="AA77" s="19"/>
      <c r="AB77" s="19"/>
    </row>
    <row r="78" spans="1:28">
      <c r="A78" s="61"/>
      <c r="B78" s="19"/>
      <c r="H78" s="19"/>
      <c r="I78" s="19"/>
      <c r="O78" s="19"/>
      <c r="Q78" s="19"/>
      <c r="R78" s="19"/>
      <c r="X78" s="19"/>
      <c r="AA78" s="19"/>
      <c r="AB78" s="19"/>
    </row>
    <row r="79" spans="1:28">
      <c r="A79" s="61"/>
      <c r="B79" s="19"/>
      <c r="H79" s="19"/>
      <c r="I79" s="19"/>
      <c r="O79" s="19"/>
      <c r="Q79" s="19"/>
      <c r="R79" s="19"/>
      <c r="X79" s="19"/>
      <c r="AA79" s="19"/>
      <c r="AB79" s="19"/>
    </row>
    <row r="80" spans="1:28">
      <c r="A80" s="61"/>
      <c r="B80" s="19"/>
      <c r="H80" s="19"/>
      <c r="I80" s="19"/>
      <c r="O80" s="19"/>
      <c r="Q80" s="19"/>
      <c r="R80" s="19"/>
      <c r="X80" s="19"/>
      <c r="AA80" s="19"/>
      <c r="AB80" s="19"/>
    </row>
    <row r="81" spans="1:28">
      <c r="A81" s="61"/>
      <c r="B81" s="19"/>
      <c r="H81" s="19"/>
      <c r="I81" s="19"/>
      <c r="O81" s="19"/>
      <c r="Q81" s="19"/>
      <c r="R81" s="19"/>
      <c r="X81" s="19"/>
      <c r="AA81" s="19"/>
      <c r="AB81" s="19"/>
    </row>
    <row r="82" spans="1:28">
      <c r="A82" s="61"/>
      <c r="B82" s="19"/>
      <c r="H82" s="19"/>
      <c r="I82" s="19"/>
      <c r="O82" s="19"/>
      <c r="Q82" s="19"/>
      <c r="R82" s="19"/>
      <c r="X82" s="19"/>
      <c r="AA82" s="19"/>
      <c r="AB82" s="19"/>
    </row>
    <row r="83" spans="1:28">
      <c r="A83" s="61"/>
      <c r="B83" s="19"/>
      <c r="H83" s="19"/>
      <c r="I83" s="19"/>
      <c r="O83" s="19"/>
      <c r="Q83" s="19"/>
      <c r="R83" s="19"/>
      <c r="X83" s="19"/>
      <c r="AA83" s="19"/>
      <c r="AB83" s="19"/>
    </row>
    <row r="84" spans="1:28">
      <c r="A84" s="61"/>
      <c r="B84" s="19"/>
      <c r="H84" s="19"/>
      <c r="I84" s="19"/>
      <c r="O84" s="19"/>
      <c r="Q84" s="19"/>
      <c r="R84" s="19"/>
      <c r="X84" s="19"/>
      <c r="AA84" s="19"/>
      <c r="AB84" s="19"/>
    </row>
    <row r="85" spans="1:28">
      <c r="A85" s="61"/>
      <c r="B85" s="19"/>
      <c r="H85" s="19"/>
      <c r="I85" s="19"/>
      <c r="O85" s="19"/>
      <c r="Q85" s="19"/>
      <c r="R85" s="19"/>
      <c r="X85" s="19"/>
      <c r="AA85" s="19"/>
      <c r="AB85" s="19"/>
    </row>
    <row r="86" spans="1:28">
      <c r="A86" s="61"/>
      <c r="B86" s="19"/>
      <c r="H86" s="19"/>
      <c r="I86" s="19"/>
      <c r="O86" s="19"/>
      <c r="Q86" s="19"/>
      <c r="R86" s="19"/>
      <c r="X86" s="19"/>
      <c r="AA86" s="19"/>
      <c r="AB86" s="19"/>
    </row>
    <row r="87" spans="1:28">
      <c r="A87" s="61"/>
      <c r="B87" s="19"/>
      <c r="H87" s="19"/>
      <c r="I87" s="19"/>
      <c r="O87" s="19"/>
      <c r="Q87" s="19"/>
      <c r="R87" s="19"/>
      <c r="X87" s="19"/>
      <c r="AA87" s="19"/>
      <c r="AB87" s="19"/>
    </row>
    <row r="88" spans="1:28">
      <c r="A88" s="61"/>
      <c r="B88" s="19"/>
      <c r="H88" s="19"/>
      <c r="I88" s="19"/>
      <c r="O88" s="19"/>
      <c r="Q88" s="19"/>
      <c r="R88" s="19"/>
      <c r="X88" s="19"/>
      <c r="AA88" s="19"/>
      <c r="AB88" s="19"/>
    </row>
    <row r="89" spans="1:28">
      <c r="A89" s="61"/>
      <c r="B89" s="19"/>
      <c r="H89" s="19"/>
      <c r="I89" s="19"/>
      <c r="O89" s="19"/>
      <c r="Q89" s="19"/>
      <c r="R89" s="19"/>
      <c r="X89" s="19"/>
      <c r="AA89" s="19"/>
      <c r="AB89" s="19"/>
    </row>
    <row r="90" spans="1:28">
      <c r="A90" s="61"/>
      <c r="B90" s="19"/>
      <c r="H90" s="19"/>
      <c r="I90" s="19"/>
      <c r="O90" s="19"/>
      <c r="Q90" s="19"/>
      <c r="R90" s="19"/>
      <c r="X90" s="19"/>
      <c r="AA90" s="19"/>
      <c r="AB90" s="19"/>
    </row>
    <row r="91" spans="1:28">
      <c r="A91" s="61"/>
      <c r="B91" s="19"/>
      <c r="H91" s="19"/>
      <c r="I91" s="19"/>
      <c r="O91" s="19"/>
      <c r="Q91" s="19"/>
      <c r="R91" s="19"/>
      <c r="X91" s="19"/>
      <c r="AA91" s="19"/>
      <c r="AB91" s="19"/>
    </row>
    <row r="92" spans="1:28">
      <c r="A92" s="61"/>
      <c r="B92" s="19"/>
      <c r="H92" s="19"/>
      <c r="I92" s="19"/>
      <c r="O92" s="19"/>
      <c r="Q92" s="19"/>
      <c r="R92" s="19"/>
      <c r="X92" s="19"/>
      <c r="AA92" s="19"/>
      <c r="AB92" s="19"/>
    </row>
    <row r="93" spans="1:28">
      <c r="A93" s="61"/>
      <c r="B93" s="19"/>
      <c r="H93" s="19"/>
      <c r="I93" s="19"/>
      <c r="O93" s="19"/>
      <c r="Q93" s="19"/>
      <c r="R93" s="19"/>
      <c r="X93" s="19"/>
      <c r="AA93" s="19"/>
      <c r="AB93" s="19"/>
    </row>
    <row r="94" spans="1:28">
      <c r="A94" s="61"/>
      <c r="B94" s="19"/>
      <c r="H94" s="19"/>
      <c r="I94" s="19"/>
      <c r="O94" s="19"/>
      <c r="Q94" s="19"/>
      <c r="R94" s="19"/>
      <c r="X94" s="19"/>
      <c r="AA94" s="19"/>
      <c r="AB94" s="19"/>
    </row>
    <row r="95" spans="1:28">
      <c r="A95" s="61"/>
      <c r="B95" s="19"/>
      <c r="H95" s="19"/>
      <c r="I95" s="19"/>
      <c r="O95" s="19"/>
      <c r="Q95" s="19"/>
      <c r="R95" s="19"/>
      <c r="X95" s="19"/>
      <c r="AA95" s="19"/>
      <c r="AB95" s="19"/>
    </row>
    <row r="96" spans="1:28">
      <c r="A96" s="61"/>
      <c r="B96" s="19"/>
      <c r="H96" s="19"/>
      <c r="I96" s="19"/>
      <c r="O96" s="19"/>
      <c r="Q96" s="19"/>
      <c r="R96" s="19"/>
      <c r="X96" s="19"/>
      <c r="AA96" s="19"/>
      <c r="AB96" s="19"/>
    </row>
    <row r="97" spans="1:28">
      <c r="A97" s="61"/>
      <c r="B97" s="19"/>
      <c r="H97" s="19"/>
      <c r="I97" s="19"/>
      <c r="O97" s="19"/>
      <c r="Q97" s="19"/>
      <c r="R97" s="19"/>
      <c r="X97" s="19"/>
      <c r="AA97" s="19"/>
      <c r="AB97" s="19"/>
    </row>
    <row r="98" spans="1:28">
      <c r="A98" s="61"/>
      <c r="B98" s="19"/>
      <c r="H98" s="19"/>
      <c r="I98" s="19"/>
      <c r="O98" s="19"/>
      <c r="Q98" s="19"/>
      <c r="R98" s="19"/>
      <c r="X98" s="19"/>
      <c r="AA98" s="19"/>
      <c r="AB98" s="19"/>
    </row>
    <row r="99" spans="1:28">
      <c r="A99" s="61"/>
      <c r="B99" s="19"/>
      <c r="H99" s="19"/>
      <c r="I99" s="19"/>
      <c r="O99" s="19"/>
      <c r="Q99" s="19"/>
      <c r="R99" s="19"/>
      <c r="X99" s="19"/>
      <c r="AA99" s="19"/>
      <c r="AB99" s="19"/>
    </row>
    <row r="100" spans="1:28">
      <c r="A100" s="61"/>
      <c r="B100" s="19"/>
      <c r="H100" s="19"/>
      <c r="I100" s="19"/>
      <c r="O100" s="19"/>
      <c r="Q100" s="19"/>
      <c r="R100" s="19"/>
      <c r="X100" s="19"/>
      <c r="AA100" s="19"/>
      <c r="AB100" s="19"/>
    </row>
    <row r="101" spans="1:28">
      <c r="A101" s="61"/>
      <c r="B101" s="19"/>
      <c r="H101" s="19"/>
      <c r="I101" s="19"/>
      <c r="O101" s="19"/>
      <c r="Q101" s="19"/>
      <c r="R101" s="19"/>
      <c r="X101" s="19"/>
      <c r="AA101" s="19"/>
      <c r="AB101" s="19"/>
    </row>
    <row r="102" spans="1:28">
      <c r="A102" s="61"/>
      <c r="B102" s="19"/>
      <c r="H102" s="19"/>
      <c r="I102" s="19"/>
      <c r="O102" s="19"/>
      <c r="Q102" s="19"/>
      <c r="R102" s="19"/>
      <c r="X102" s="19"/>
      <c r="AA102" s="19"/>
      <c r="AB102" s="19"/>
    </row>
    <row r="103" spans="1:28">
      <c r="A103" s="61"/>
      <c r="B103" s="19"/>
      <c r="H103" s="19"/>
      <c r="I103" s="19"/>
      <c r="O103" s="19"/>
      <c r="Q103" s="19"/>
      <c r="R103" s="19"/>
      <c r="X103" s="19"/>
      <c r="AA103" s="19"/>
      <c r="AB103" s="19"/>
    </row>
  </sheetData>
  <mergeCells count="1">
    <mergeCell ref="F6:J6"/>
  </mergeCells>
  <dataValidations count="3">
    <dataValidation allowBlank="1" showInputMessage="1" showErrorMessage="1" errorTitle="Invalid data" error="Specify hh:mm:ss or hh:mm" sqref="E3 E6:G6 K4 D9:D10 E9:G9 E11:E18"/>
    <dataValidation type="list" allowBlank="1" showInputMessage="1" showErrorMessage="1" sqref="E5">
      <formula1>"Provisional,Official,Final"</formula1>
    </dataValidation>
    <dataValidation type="time" allowBlank="1" showInputMessage="1" showErrorMessage="1" errorTitle="Invalid data" error="Please input time" sqref="F11:F18">
      <formula1>0</formula1>
      <formula2>0.999988425925926</formula2>
    </dataValidation>
  </dataValidations>
  <pageMargins left="0.7" right="0.7" top="0.75" bottom="0.75" header="0.3" footer="0.3"/>
  <pageSetup paperSize="9" scale="80" orientation="landscape" r:id="rId1"/>
  <colBreaks count="1" manualBreakCount="1">
    <brk id="12" max="1048575" man="1"/>
  </colBreaks>
  <legacyDrawing r:id="rId2"/>
  <oleObjects>
    <oleObject progId="Word.Picture.8" shapeId="75777" r:id="rId3"/>
    <oleObject progId="Word.Picture.8" shapeId="75778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BC18"/>
  <sheetViews>
    <sheetView zoomScaleNormal="100" workbookViewId="0">
      <selection activeCell="H22" sqref="H22"/>
    </sheetView>
  </sheetViews>
  <sheetFormatPr defaultColWidth="11.42578125" defaultRowHeight="12.75"/>
  <cols>
    <col min="1" max="1" width="11.140625" style="19" customWidth="1"/>
    <col min="2" max="2" width="8.5703125" style="20" customWidth="1"/>
    <col min="3" max="3" width="39.28515625" style="19" customWidth="1"/>
    <col min="4" max="4" width="10.140625" style="19" customWidth="1"/>
    <col min="5" max="5" width="11.28515625" style="19" customWidth="1"/>
    <col min="6" max="6" width="18.28515625" style="19" customWidth="1"/>
    <col min="7" max="7" width="14.85546875" style="19" customWidth="1"/>
    <col min="8" max="8" width="15.28515625" style="180" customWidth="1"/>
    <col min="9" max="9" width="14.28515625" style="154" customWidth="1"/>
    <col min="10" max="10" width="9.7109375" style="180" customWidth="1"/>
    <col min="11" max="11" width="17.140625" style="180" customWidth="1"/>
    <col min="12" max="12" width="15.28515625" style="180" customWidth="1"/>
    <col min="13" max="13" width="14.28515625" style="154" customWidth="1"/>
    <col min="14" max="14" width="9.140625" style="182" customWidth="1"/>
    <col min="15" max="15" width="19.7109375" style="180" customWidth="1"/>
    <col min="16" max="16" width="14.5703125" style="187" customWidth="1"/>
    <col min="17" max="17" width="14.28515625" style="154" customWidth="1"/>
    <col min="18" max="18" width="15.140625" style="154" customWidth="1"/>
    <col min="19" max="19" width="19" style="154" customWidth="1"/>
    <col min="20" max="20" width="7.28515625" style="19" customWidth="1"/>
    <col min="21" max="21" width="12.28515625" style="19" customWidth="1"/>
    <col min="22" max="22" width="7.28515625" style="19" customWidth="1"/>
    <col min="23" max="23" width="18" style="20" customWidth="1"/>
    <col min="24" max="24" width="6" style="19" bestFit="1" customWidth="1"/>
    <col min="25" max="25" width="6.140625" style="19" bestFit="1" customWidth="1"/>
    <col min="26" max="26" width="7" style="19" bestFit="1" customWidth="1"/>
    <col min="27" max="27" width="5" style="19" bestFit="1" customWidth="1"/>
    <col min="28" max="28" width="6.140625" style="19" bestFit="1" customWidth="1"/>
    <col min="29" max="29" width="7" style="19" bestFit="1" customWidth="1"/>
    <col min="30" max="30" width="5" style="19" bestFit="1" customWidth="1"/>
    <col min="31" max="31" width="6.140625" style="19" bestFit="1" customWidth="1"/>
    <col min="32" max="32" width="7" style="19" bestFit="1" customWidth="1"/>
    <col min="33" max="33" width="5" style="19" bestFit="1" customWidth="1"/>
    <col min="34" max="34" width="6.140625" style="19" bestFit="1" customWidth="1"/>
    <col min="35" max="35" width="7" style="19" bestFit="1" customWidth="1"/>
    <col min="36" max="36" width="5" style="19" bestFit="1" customWidth="1"/>
    <col min="37" max="37" width="6.140625" style="19" bestFit="1" customWidth="1"/>
    <col min="38" max="38" width="7" style="19" bestFit="1" customWidth="1"/>
    <col min="39" max="39" width="5" style="19" bestFit="1" customWidth="1"/>
    <col min="40" max="40" width="6.140625" style="19" bestFit="1" customWidth="1"/>
    <col min="41" max="41" width="7" style="19" bestFit="1" customWidth="1"/>
    <col min="42" max="42" width="5" style="19" bestFit="1" customWidth="1"/>
    <col min="43" max="43" width="6.140625" style="19" bestFit="1" customWidth="1"/>
    <col min="44" max="44" width="7" style="19" bestFit="1" customWidth="1"/>
    <col min="45" max="45" width="5" style="19" bestFit="1" customWidth="1"/>
    <col min="46" max="46" width="6.140625" style="19" bestFit="1" customWidth="1"/>
    <col min="47" max="47" width="7" style="19" bestFit="1" customWidth="1"/>
    <col min="48" max="48" width="5" style="19" bestFit="1" customWidth="1"/>
    <col min="49" max="49" width="6.140625" style="19" bestFit="1" customWidth="1"/>
    <col min="50" max="50" width="7" style="19" bestFit="1" customWidth="1"/>
    <col min="51" max="51" width="6" style="19" bestFit="1" customWidth="1"/>
    <col min="52" max="52" width="6.140625" style="19" bestFit="1" customWidth="1"/>
    <col min="53" max="53" width="7" style="19" bestFit="1" customWidth="1"/>
    <col min="54" max="54" width="6" style="19" bestFit="1" customWidth="1"/>
    <col min="55" max="55" width="6.140625" style="19" bestFit="1" customWidth="1"/>
    <col min="56" max="56" width="7" style="19" bestFit="1" customWidth="1"/>
    <col min="57" max="57" width="5" style="19" bestFit="1" customWidth="1"/>
    <col min="58" max="58" width="6.140625" style="19" bestFit="1" customWidth="1"/>
    <col min="59" max="59" width="7" style="19" bestFit="1" customWidth="1"/>
    <col min="60" max="60" width="6" style="19" bestFit="1" customWidth="1"/>
    <col min="61" max="61" width="6.140625" style="19" bestFit="1" customWidth="1"/>
    <col min="62" max="62" width="7" style="19" bestFit="1" customWidth="1"/>
    <col min="63" max="63" width="5" style="19" bestFit="1" customWidth="1"/>
    <col min="64" max="64" width="6.140625" style="19" bestFit="1" customWidth="1"/>
    <col min="65" max="65" width="7" style="19" bestFit="1" customWidth="1"/>
    <col min="66" max="66" width="5" style="19" bestFit="1" customWidth="1"/>
    <col min="67" max="67" width="6.140625" style="19" bestFit="1" customWidth="1"/>
    <col min="68" max="68" width="7" style="19" bestFit="1" customWidth="1"/>
    <col min="69" max="69" width="6" style="19" bestFit="1" customWidth="1"/>
    <col min="70" max="70" width="6.140625" style="19" bestFit="1" customWidth="1"/>
    <col min="71" max="71" width="7" style="19" bestFit="1" customWidth="1"/>
    <col min="72" max="16384" width="11.42578125" style="19"/>
  </cols>
  <sheetData>
    <row r="1" spans="1:55">
      <c r="A1"/>
      <c r="B1" s="57"/>
      <c r="C1" s="18"/>
      <c r="D1" s="18"/>
      <c r="E1" s="18"/>
      <c r="F1" s="192">
        <f>MAX(F11:F17)</f>
        <v>2.8564814814814876E-2</v>
      </c>
      <c r="G1" s="18"/>
      <c r="H1" s="181"/>
      <c r="J1" s="181"/>
      <c r="K1" s="181"/>
      <c r="L1" s="181"/>
      <c r="O1" s="181"/>
      <c r="P1" s="184"/>
      <c r="R1" s="154" t="e">
        <f>MAX(#REF!)</f>
        <v>#REF!</v>
      </c>
    </row>
    <row r="2" spans="1:55">
      <c r="A2">
        <f>MATCH("Final",9:9,0)</f>
        <v>9</v>
      </c>
      <c r="B2" s="57"/>
      <c r="C2" s="18"/>
      <c r="D2" s="18"/>
      <c r="E2" s="18"/>
      <c r="F2" s="18"/>
      <c r="G2" s="18"/>
      <c r="H2" s="185"/>
      <c r="J2" s="58"/>
      <c r="K2" s="185"/>
      <c r="L2" s="181"/>
      <c r="O2" s="181"/>
      <c r="P2" s="184"/>
    </row>
    <row r="3" spans="1:55" ht="25.5">
      <c r="A3" s="49" t="s">
        <v>45</v>
      </c>
      <c r="B3" s="57"/>
      <c r="C3" s="91" t="s">
        <v>25</v>
      </c>
      <c r="D3" s="91"/>
      <c r="E3" s="18"/>
      <c r="F3" s="18"/>
      <c r="G3" s="18"/>
      <c r="H3" s="181"/>
      <c r="J3" s="181"/>
      <c r="K3" s="181"/>
      <c r="L3" s="181"/>
      <c r="O3" s="181"/>
      <c r="P3" s="184"/>
      <c r="T3" s="21"/>
      <c r="V3" s="21"/>
    </row>
    <row r="4" spans="1:55" ht="15.75">
      <c r="A4" s="49" t="s">
        <v>41</v>
      </c>
      <c r="B4" s="57"/>
      <c r="C4" s="18"/>
      <c r="D4" s="18"/>
      <c r="E4" s="18"/>
      <c r="F4" s="18"/>
      <c r="G4" s="18" t="s">
        <v>72</v>
      </c>
      <c r="H4" s="181"/>
      <c r="J4" s="181"/>
      <c r="K4" s="181"/>
      <c r="L4" s="181"/>
      <c r="O4" s="181"/>
      <c r="P4" s="184"/>
      <c r="T4" s="18"/>
      <c r="V4" s="21"/>
    </row>
    <row r="5" spans="1:55" ht="15.75">
      <c r="A5" s="49" t="s">
        <v>162</v>
      </c>
      <c r="B5" s="57"/>
      <c r="C5" s="52" t="s">
        <v>16</v>
      </c>
      <c r="D5" s="52"/>
      <c r="E5" s="49" t="s">
        <v>29</v>
      </c>
      <c r="F5" s="49"/>
      <c r="G5" s="18"/>
      <c r="H5" s="181"/>
      <c r="J5" s="181"/>
      <c r="K5" s="181"/>
      <c r="L5" s="181"/>
      <c r="O5" s="181"/>
      <c r="P5" s="184"/>
      <c r="T5" s="21"/>
      <c r="V5" s="21"/>
    </row>
    <row r="6" spans="1:55">
      <c r="A6" s="1"/>
      <c r="B6" s="57"/>
      <c r="C6" s="18" t="s">
        <v>27</v>
      </c>
      <c r="D6" s="18"/>
      <c r="E6" s="315">
        <f ca="1">NOW()</f>
        <v>41494.655080439814</v>
      </c>
      <c r="F6" s="315"/>
      <c r="G6" s="316"/>
      <c r="H6" s="181"/>
      <c r="J6" s="181"/>
      <c r="K6" s="181"/>
      <c r="L6" s="181"/>
      <c r="O6" s="181"/>
      <c r="P6" s="184"/>
      <c r="T6" s="21"/>
      <c r="U6" s="21"/>
      <c r="V6" s="21"/>
    </row>
    <row r="7" spans="1:55">
      <c r="A7"/>
      <c r="B7" s="57"/>
      <c r="C7" s="18"/>
      <c r="D7" s="18"/>
      <c r="E7" s="18"/>
      <c r="F7" s="18"/>
      <c r="G7" s="18"/>
      <c r="H7" s="181"/>
      <c r="J7" s="181"/>
      <c r="K7" s="181"/>
      <c r="L7" s="181"/>
      <c r="O7" s="181"/>
      <c r="P7" s="184"/>
      <c r="T7" s="82"/>
      <c r="U7" s="83"/>
    </row>
    <row r="8" spans="1:55">
      <c r="A8"/>
      <c r="B8" s="57"/>
      <c r="C8" s="18"/>
      <c r="D8" s="18"/>
      <c r="E8"/>
      <c r="F8"/>
      <c r="G8"/>
      <c r="H8" s="182"/>
      <c r="J8" s="182"/>
      <c r="K8" s="182"/>
      <c r="L8" s="182"/>
      <c r="O8" s="182"/>
      <c r="P8" s="186"/>
      <c r="T8"/>
      <c r="U8"/>
      <c r="V8"/>
    </row>
    <row r="9" spans="1:55" s="29" customFormat="1">
      <c r="A9" s="35" t="s">
        <v>6</v>
      </c>
      <c r="B9" s="35" t="s">
        <v>4</v>
      </c>
      <c r="C9" s="36" t="s">
        <v>7</v>
      </c>
      <c r="D9" s="84" t="s">
        <v>18</v>
      </c>
      <c r="E9" s="84" t="s">
        <v>19</v>
      </c>
      <c r="F9" s="86" t="s">
        <v>70</v>
      </c>
      <c r="G9" s="188" t="s">
        <v>67</v>
      </c>
      <c r="H9" s="35" t="s">
        <v>31</v>
      </c>
      <c r="I9" s="7" t="s">
        <v>0</v>
      </c>
      <c r="J9" s="135" t="s">
        <v>1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55">
      <c r="A10" s="35"/>
      <c r="B10" s="35"/>
      <c r="C10" s="35"/>
      <c r="D10" s="35"/>
      <c r="E10" s="35"/>
      <c r="F10" s="183"/>
      <c r="G10" s="189"/>
      <c r="H10" s="110"/>
      <c r="I10"/>
      <c r="J10" s="111"/>
      <c r="K10" s="19"/>
      <c r="L10" s="19"/>
      <c r="M10" s="19"/>
      <c r="N10" s="19"/>
      <c r="O10" s="19"/>
      <c r="P10" s="19"/>
      <c r="Q10" s="19"/>
      <c r="R10" s="19"/>
      <c r="S10" s="19"/>
      <c r="W10" s="19"/>
    </row>
    <row r="11" spans="1:55">
      <c r="A11" s="245">
        <v>301</v>
      </c>
      <c r="B11" s="88" t="str">
        <f>IF(ISBLANK(A11),"",VLOOKUP(A11,piloci!B:C,2,0))</f>
        <v>POLSKA</v>
      </c>
      <c r="C11" s="89" t="str">
        <f>IF(ISBLANK(A11),"",VLOOKUP(A11,piloci!B:D,3,0))</f>
        <v>BÓGDAŁ DARIUSZ / GĘBAŁA BARBARA</v>
      </c>
      <c r="D11" s="273">
        <v>0.79865740740740743</v>
      </c>
      <c r="E11" s="273">
        <v>0.8100925925925927</v>
      </c>
      <c r="F11" s="183">
        <f t="shared" ref="F11:F17" si="0">IF(AND(ISNUMBER(D11),ISNUMBER(E11)),E11-D11,"")</f>
        <v>1.143518518518527E-2</v>
      </c>
      <c r="G11" s="190">
        <f t="shared" ref="G11:G17" si="1">1000*(F11/$F$1)</f>
        <v>400.32414910859211</v>
      </c>
      <c r="H11" s="137"/>
      <c r="I11" s="138">
        <f t="shared" ref="I11:I17" si="2">IF(ISBLANK(A11),"",IF(H11&gt;1,IF(G11-H11&lt;0,0,G11-H11),ROUND(G11*(1-H11),0)))</f>
        <v>400</v>
      </c>
      <c r="J11" s="139">
        <f t="shared" ref="J11:J17" ca="1" si="3">RANK(I11,OFFSET(I$11,0,0,Npil,1),0)</f>
        <v>4</v>
      </c>
      <c r="K11" s="19"/>
      <c r="L11" s="27"/>
      <c r="M11" s="27"/>
      <c r="N11" s="19"/>
      <c r="O11" s="27"/>
      <c r="P11" s="27"/>
      <c r="Q11" s="19"/>
      <c r="R11" s="27"/>
      <c r="S11" s="27"/>
      <c r="U11" s="27"/>
      <c r="V11" s="27"/>
      <c r="W11" s="19"/>
      <c r="X11" s="27"/>
      <c r="Y11" s="27"/>
      <c r="AA11" s="27"/>
      <c r="AB11" s="27"/>
      <c r="AD11" s="27"/>
      <c r="AE11" s="27"/>
      <c r="AG11" s="27"/>
      <c r="AH11" s="27"/>
      <c r="AJ11" s="27"/>
      <c r="AK11" s="27"/>
      <c r="AM11" s="27"/>
      <c r="AN11" s="27"/>
      <c r="AP11" s="27"/>
      <c r="AQ11" s="27"/>
      <c r="AS11" s="27"/>
      <c r="AT11" s="27"/>
      <c r="AV11" s="27"/>
      <c r="AW11" s="27"/>
      <c r="AY11" s="27"/>
      <c r="AZ11" s="27"/>
      <c r="BB11" s="27"/>
      <c r="BC11" s="27"/>
    </row>
    <row r="12" spans="1:55">
      <c r="A12" s="245">
        <v>302</v>
      </c>
      <c r="B12" s="88" t="str">
        <f>IF(ISBLANK(A12),"",VLOOKUP(A12,piloci!B:C,2,0))</f>
        <v>POLSKA</v>
      </c>
      <c r="C12" s="89" t="str">
        <f>IF(ISBLANK(A12),"",VLOOKUP(A12,piloci!B:D,3,0))</f>
        <v>BARCZYŃSKI MAREK/BARA VIOLETTA</v>
      </c>
      <c r="D12" s="273">
        <v>0.81746527777777767</v>
      </c>
      <c r="E12" s="273">
        <v>0.82761574074074085</v>
      </c>
      <c r="F12" s="183">
        <f t="shared" si="0"/>
        <v>1.015046296296318E-2</v>
      </c>
      <c r="G12" s="190">
        <f>1000*(F12/$F$1)</f>
        <v>355.34846029174105</v>
      </c>
      <c r="H12" s="137"/>
      <c r="I12" s="138">
        <f t="shared" si="2"/>
        <v>355</v>
      </c>
      <c r="J12" s="139">
        <f t="shared" ca="1" si="3"/>
        <v>6</v>
      </c>
      <c r="K12" s="19"/>
      <c r="L12" s="27"/>
      <c r="M12" s="27"/>
      <c r="N12" s="19"/>
      <c r="O12" s="27"/>
      <c r="P12" s="27"/>
      <c r="Q12" s="19"/>
      <c r="R12" s="27"/>
      <c r="S12" s="27"/>
      <c r="U12" s="27"/>
      <c r="V12" s="27"/>
      <c r="W12" s="19"/>
      <c r="X12" s="27"/>
      <c r="Y12" s="27"/>
      <c r="AA12" s="27"/>
      <c r="AB12" s="27"/>
      <c r="AD12" s="27"/>
      <c r="AE12" s="27"/>
      <c r="AG12" s="27"/>
      <c r="AH12" s="27"/>
      <c r="AJ12" s="27"/>
      <c r="AK12" s="27"/>
      <c r="AM12" s="27"/>
      <c r="AN12" s="27"/>
      <c r="AP12" s="27"/>
      <c r="AQ12" s="27"/>
      <c r="AS12" s="27"/>
      <c r="AT12" s="27"/>
      <c r="AV12" s="27"/>
      <c r="AW12" s="27"/>
      <c r="AY12" s="27"/>
      <c r="AZ12" s="27"/>
      <c r="BB12" s="27"/>
      <c r="BC12" s="27"/>
    </row>
    <row r="13" spans="1:55">
      <c r="A13" s="245">
        <v>303</v>
      </c>
      <c r="B13" s="88" t="str">
        <f>IF(ISBLANK(A13),"",VLOOKUP(A13,piloci!B:C,2,0))</f>
        <v>POLSKA</v>
      </c>
      <c r="C13" s="89" t="str">
        <f>IF(ISBLANK(A13),"",VLOOKUP(A13,piloci!B:D,3,0))</f>
        <v>KRUPA PIOTR / KRUPA AGNIESZKA</v>
      </c>
      <c r="D13" s="273">
        <v>0.73195601851851855</v>
      </c>
      <c r="E13" s="273">
        <v>0.76052083333333342</v>
      </c>
      <c r="F13" s="183">
        <f t="shared" si="0"/>
        <v>2.8564814814814876E-2</v>
      </c>
      <c r="G13" s="190">
        <f t="shared" si="1"/>
        <v>1000</v>
      </c>
      <c r="H13" s="137"/>
      <c r="I13" s="138">
        <f t="shared" si="2"/>
        <v>1000</v>
      </c>
      <c r="J13" s="139">
        <f t="shared" ca="1" si="3"/>
        <v>1</v>
      </c>
      <c r="K13" s="19"/>
      <c r="L13" s="27"/>
      <c r="M13" s="27"/>
      <c r="N13" s="19"/>
      <c r="O13" s="27"/>
      <c r="P13" s="27"/>
      <c r="Q13" s="19"/>
      <c r="R13" s="27"/>
      <c r="S13" s="27"/>
      <c r="U13" s="27"/>
      <c r="V13" s="27"/>
      <c r="W13" s="19"/>
      <c r="X13" s="27"/>
      <c r="Y13" s="27"/>
      <c r="AA13" s="27"/>
      <c r="AB13" s="27"/>
      <c r="AD13" s="27"/>
      <c r="AE13" s="27"/>
      <c r="AG13" s="27"/>
      <c r="AH13" s="27"/>
      <c r="AJ13" s="27"/>
      <c r="AK13" s="27"/>
      <c r="AM13" s="27"/>
      <c r="AN13" s="27"/>
      <c r="AP13" s="27"/>
      <c r="AQ13" s="27"/>
      <c r="AS13" s="27"/>
      <c r="AT13" s="27"/>
      <c r="AV13" s="27"/>
      <c r="AW13" s="27"/>
      <c r="AY13" s="27"/>
      <c r="AZ13" s="27"/>
    </row>
    <row r="14" spans="1:55">
      <c r="A14" s="245">
        <v>304</v>
      </c>
      <c r="B14" s="88" t="str">
        <f>IF(ISBLANK(A14),"",VLOOKUP(A14,piloci!B:C,2,0))</f>
        <v>POLSKA</v>
      </c>
      <c r="C14" s="89" t="str">
        <f>IF(ISBLANK(A14),"",VLOOKUP(A14,piloci!B:D,3,0))</f>
        <v xml:space="preserve">BALCERZEWSKI  JAROSŁAW  / KŁOSS MAGDALENA </v>
      </c>
      <c r="D14" s="273">
        <v>0.75532407407407398</v>
      </c>
      <c r="E14" s="273">
        <v>0.7814699074074074</v>
      </c>
      <c r="F14" s="183">
        <f t="shared" si="0"/>
        <v>2.6145833333333424E-2</v>
      </c>
      <c r="G14" s="190">
        <f t="shared" si="1"/>
        <v>915.3160453808764</v>
      </c>
      <c r="H14" s="137"/>
      <c r="I14" s="138">
        <f t="shared" si="2"/>
        <v>915</v>
      </c>
      <c r="J14" s="139">
        <f t="shared" ca="1" si="3"/>
        <v>2</v>
      </c>
      <c r="K14" s="19"/>
      <c r="L14" s="27"/>
      <c r="M14" s="27"/>
      <c r="N14" s="19"/>
      <c r="O14" s="27"/>
      <c r="P14" s="27"/>
      <c r="Q14" s="19"/>
      <c r="R14" s="27"/>
      <c r="S14" s="27"/>
      <c r="U14" s="27"/>
      <c r="V14" s="27"/>
      <c r="W14" s="19"/>
      <c r="X14" s="27"/>
      <c r="Y14" s="27"/>
      <c r="AA14" s="27"/>
      <c r="AB14" s="27"/>
      <c r="AD14" s="27"/>
      <c r="AE14" s="27"/>
      <c r="AG14" s="27"/>
      <c r="AH14" s="27"/>
      <c r="AJ14" s="27"/>
      <c r="AK14" s="27"/>
      <c r="AM14" s="27"/>
      <c r="AN14" s="27"/>
      <c r="AP14" s="27"/>
      <c r="AQ14" s="27"/>
      <c r="AS14" s="27"/>
      <c r="AT14" s="27"/>
      <c r="AV14" s="27"/>
      <c r="AW14" s="27"/>
      <c r="AY14" s="27"/>
      <c r="AZ14" s="27"/>
    </row>
    <row r="15" spans="1:55">
      <c r="A15" s="245">
        <v>305</v>
      </c>
      <c r="B15" s="88" t="str">
        <f>IF(ISBLANK(A15),"",VLOOKUP(A15,piloci!B:C,2,0))</f>
        <v>RUSSIA</v>
      </c>
      <c r="C15" s="89" t="str">
        <f>IF(ISBLANK(A15),"",VLOOKUP(A15,piloci!B:D,3,0))</f>
        <v>EKIMOV KIRILL / SHARAPOW ANATOLY</v>
      </c>
      <c r="D15" s="273">
        <v>0.79737268518518523</v>
      </c>
      <c r="E15" s="273">
        <v>0.80825231481481474</v>
      </c>
      <c r="F15" s="183">
        <f t="shared" si="0"/>
        <v>1.0879629629629517E-2</v>
      </c>
      <c r="G15" s="190">
        <f t="shared" si="1"/>
        <v>380.87520259318813</v>
      </c>
      <c r="H15" s="137"/>
      <c r="I15" s="138">
        <f t="shared" si="2"/>
        <v>381</v>
      </c>
      <c r="J15" s="139">
        <f t="shared" ca="1" si="3"/>
        <v>5</v>
      </c>
      <c r="K15" s="19"/>
      <c r="L15" s="27"/>
      <c r="M15" s="27"/>
      <c r="N15" s="19"/>
      <c r="O15" s="27"/>
      <c r="P15" s="27"/>
      <c r="Q15" s="19"/>
      <c r="R15" s="27"/>
      <c r="S15" s="27"/>
      <c r="U15" s="27"/>
      <c r="V15" s="27"/>
      <c r="W15" s="19"/>
      <c r="X15" s="27"/>
      <c r="Y15" s="27"/>
      <c r="AA15" s="27"/>
      <c r="AB15" s="27"/>
      <c r="AD15" s="27"/>
      <c r="AE15" s="27"/>
      <c r="AG15" s="27"/>
      <c r="AH15" s="27"/>
      <c r="AJ15" s="27"/>
      <c r="AK15" s="27"/>
      <c r="AM15" s="27"/>
      <c r="AN15" s="27"/>
      <c r="AP15" s="27"/>
      <c r="AQ15" s="27"/>
      <c r="AS15" s="27"/>
      <c r="AT15" s="27"/>
      <c r="AV15" s="27"/>
      <c r="AW15" s="27"/>
      <c r="AY15" s="27"/>
      <c r="AZ15" s="27"/>
    </row>
    <row r="16" spans="1:55">
      <c r="A16" s="249">
        <v>316</v>
      </c>
      <c r="B16" s="88" t="str">
        <f>IF(ISBLANK(A16),"",VLOOKUP(A16,piloci!B:C,2,0))</f>
        <v>POLSKA</v>
      </c>
      <c r="C16" s="89" t="str">
        <f>IF(ISBLANK(A16),"",VLOOKUP(A16,piloci!B:D,3,0))</f>
        <v>WALKOWIAK DANIEL / WALKOWIAK ROMAN</v>
      </c>
      <c r="D16" s="273">
        <v>0.81700231481481478</v>
      </c>
      <c r="E16" s="273">
        <v>0.8227430555555556</v>
      </c>
      <c r="F16" s="183">
        <f t="shared" si="0"/>
        <v>5.740740740740824E-3</v>
      </c>
      <c r="G16" s="190">
        <f t="shared" si="1"/>
        <v>200.97244732577232</v>
      </c>
      <c r="H16" s="137"/>
      <c r="I16" s="138">
        <f t="shared" si="2"/>
        <v>201</v>
      </c>
      <c r="J16" s="139">
        <f t="shared" ca="1" si="3"/>
        <v>7</v>
      </c>
      <c r="K16" s="19"/>
      <c r="L16" s="27"/>
      <c r="M16" s="27"/>
      <c r="N16" s="19"/>
      <c r="O16" s="27"/>
      <c r="P16" s="27"/>
      <c r="Q16" s="19"/>
      <c r="R16" s="27"/>
      <c r="S16" s="27"/>
      <c r="U16" s="27"/>
      <c r="V16" s="27"/>
      <c r="W16" s="19"/>
      <c r="X16" s="27"/>
      <c r="Y16" s="27"/>
      <c r="AA16" s="27"/>
      <c r="AB16" s="27"/>
      <c r="AD16" s="27"/>
      <c r="AE16" s="27"/>
      <c r="AG16" s="27"/>
      <c r="AH16" s="27"/>
      <c r="AJ16" s="27"/>
      <c r="AK16" s="27"/>
      <c r="AM16" s="27"/>
      <c r="AN16" s="27"/>
      <c r="AP16" s="27"/>
      <c r="AQ16" s="27"/>
      <c r="AS16" s="27"/>
      <c r="AT16" s="27"/>
      <c r="AV16" s="27"/>
      <c r="AW16" s="27"/>
      <c r="AY16" s="27"/>
      <c r="AZ16" s="27"/>
    </row>
    <row r="17" spans="1:52">
      <c r="A17" s="249">
        <v>211</v>
      </c>
      <c r="B17" s="88" t="str">
        <f>IF(ISBLANK(A17),"",VLOOKUP(A17,piloci!B:C,2,0))</f>
        <v>POLSKA</v>
      </c>
      <c r="C17" s="89" t="str">
        <f>IF(ISBLANK(A17),"",VLOOKUP(A17,piloci!B:D,3,0))</f>
        <v>TOMASZ KRZYSZTOF / IRENEUSZ WĄTROBA</v>
      </c>
      <c r="D17" s="273">
        <v>0.78746527777777775</v>
      </c>
      <c r="E17" s="273">
        <v>0.80244212962962969</v>
      </c>
      <c r="F17" s="183">
        <f t="shared" si="0"/>
        <v>1.4976851851851936E-2</v>
      </c>
      <c r="G17" s="190">
        <f t="shared" si="1"/>
        <v>524.31118314424816</v>
      </c>
      <c r="H17" s="137"/>
      <c r="I17" s="138">
        <f t="shared" si="2"/>
        <v>524</v>
      </c>
      <c r="J17" s="139">
        <f t="shared" ca="1" si="3"/>
        <v>3</v>
      </c>
      <c r="K17" s="29"/>
      <c r="L17" s="27"/>
      <c r="M17" s="27"/>
      <c r="N17" s="19"/>
      <c r="O17" s="27"/>
      <c r="P17" s="27"/>
      <c r="Q17" s="19"/>
      <c r="R17" s="27"/>
      <c r="S17" s="27"/>
      <c r="U17" s="27"/>
      <c r="V17" s="27"/>
      <c r="W17" s="19"/>
      <c r="X17" s="27"/>
      <c r="Y17" s="27"/>
      <c r="AA17" s="27"/>
      <c r="AB17" s="27"/>
      <c r="AD17" s="27"/>
      <c r="AE17" s="27"/>
      <c r="AG17" s="27"/>
      <c r="AH17" s="27"/>
      <c r="AJ17" s="27"/>
      <c r="AK17" s="27"/>
      <c r="AM17" s="27"/>
      <c r="AN17" s="27"/>
      <c r="AP17" s="27"/>
      <c r="AQ17" s="27"/>
      <c r="AS17" s="27"/>
      <c r="AT17" s="27"/>
      <c r="AV17" s="27"/>
      <c r="AW17" s="27"/>
      <c r="AY17" s="27"/>
      <c r="AZ17" s="27"/>
    </row>
    <row r="18" spans="1:52">
      <c r="A18" s="249">
        <v>666</v>
      </c>
      <c r="B18" s="88" t="str">
        <f>IF(ISBLANK(A18),"",VLOOKUP(A18,piloci!B:C,2,0))</f>
        <v>ČESKÁ REPUBLIKA/POLSKA</v>
      </c>
      <c r="C18" s="89" t="str">
        <f>IF(ISBLANK(A18),"",VLOOKUP(A18,piloci!B:D,3,0))</f>
        <v>ZAWORKA/KACZYŃSKA</v>
      </c>
      <c r="D18" s="273"/>
      <c r="E18" s="273"/>
      <c r="F18" s="183" t="str">
        <f t="shared" ref="F18" si="4">IF(AND(ISNUMBER(D18),ISNUMBER(E18)),E18-D18,"")</f>
        <v/>
      </c>
      <c r="G18" s="190">
        <v>0</v>
      </c>
      <c r="H18" s="137"/>
      <c r="I18" s="138">
        <f t="shared" ref="I18" si="5">IF(ISBLANK(A18),"",IF(H18&gt;1,IF(G18-H18&lt;0,0,G18-H18),ROUND(G18*(1-H18),0)))</f>
        <v>0</v>
      </c>
      <c r="J18" s="139">
        <f t="shared" ref="J18" ca="1" si="6">RANK(I18,OFFSET(I$11,0,0,Npil,1),0)</f>
        <v>8</v>
      </c>
      <c r="K18" s="29"/>
      <c r="L18" s="27"/>
      <c r="M18" s="27"/>
      <c r="N18" s="19"/>
      <c r="O18" s="27"/>
      <c r="P18" s="27"/>
      <c r="Q18" s="19"/>
      <c r="R18" s="27"/>
      <c r="S18" s="27"/>
      <c r="U18" s="27"/>
      <c r="V18" s="27"/>
      <c r="W18" s="19"/>
      <c r="X18" s="27"/>
      <c r="Y18" s="27"/>
      <c r="AA18" s="27"/>
      <c r="AB18" s="27"/>
      <c r="AD18" s="27"/>
      <c r="AE18" s="27"/>
      <c r="AG18" s="27"/>
      <c r="AH18" s="27"/>
      <c r="AJ18" s="27"/>
      <c r="AK18" s="27"/>
      <c r="AM18" s="27"/>
      <c r="AN18" s="27"/>
      <c r="AP18" s="27"/>
      <c r="AQ18" s="27"/>
      <c r="AS18" s="27"/>
      <c r="AT18" s="27"/>
      <c r="AV18" s="27"/>
      <c r="AW18" s="27"/>
      <c r="AY18" s="27"/>
      <c r="AZ18" s="27"/>
    </row>
  </sheetData>
  <mergeCells count="1">
    <mergeCell ref="E6:G6"/>
  </mergeCells>
  <phoneticPr fontId="0" type="noConversion"/>
  <conditionalFormatting sqref="J11:J17">
    <cfRule type="expression" dxfId="17" priority="2" stopIfTrue="1">
      <formula>J11&lt;OFFSET(J11,-1,0)</formula>
    </cfRule>
  </conditionalFormatting>
  <conditionalFormatting sqref="J18">
    <cfRule type="expression" dxfId="16" priority="1" stopIfTrue="1">
      <formula>J18&lt;OFFSET(J18,-1,0)</formula>
    </cfRule>
  </conditionalFormatting>
  <dataValidations count="3">
    <dataValidation type="time" allowBlank="1" showInputMessage="1" showErrorMessage="1" errorTitle="Invalid data" error="Specify hh:mm:ss or hh:mm" sqref="J2 D11:E18">
      <formula1>0</formula1>
      <formula2>0.999988425925926</formula2>
    </dataValidation>
    <dataValidation allowBlank="1" showInputMessage="1" showErrorMessage="1" errorTitle="Invalid data" error="Specify hh:mm:ss or hh:mm" sqref="C3:D3 C6:F6 L1:L8 G19:H65532 T4 J1:K1 J3:K8 H1 H3:H8 G7:G18 G1:G5 J19:L65532"/>
    <dataValidation type="list" allowBlank="1" showInputMessage="1" showErrorMessage="1" sqref="C5:D5">
      <formula1>"Provisional,Official,Final"</formula1>
    </dataValidation>
  </dataValidations>
  <pageMargins left="0.75" right="0.75" top="1" bottom="1" header="0.5" footer="0.5"/>
  <pageSetup paperSize="9" scale="78" orientation="landscape" r:id="rId1"/>
  <headerFooter alignWithMargins="0"/>
  <colBreaks count="1" manualBreakCount="1">
    <brk id="11" max="1048575" man="1"/>
  </colBreaks>
  <drawing r:id="rId2"/>
  <legacyDrawing r:id="rId3"/>
  <oleObjects>
    <oleObject progId="Word.Picture.8" shapeId="6758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21</vt:i4>
      </vt:variant>
      <vt:variant>
        <vt:lpstr>Zakresy nazwane</vt:lpstr>
      </vt:variant>
      <vt:variant>
        <vt:i4>19</vt:i4>
      </vt:variant>
    </vt:vector>
  </HeadingPairs>
  <TitlesOfParts>
    <vt:vector size="40" baseType="lpstr">
      <vt:lpstr>piloci</vt:lpstr>
      <vt:lpstr>Points</vt:lpstr>
      <vt:lpstr>01-Start</vt:lpstr>
      <vt:lpstr>02-SzybkoWolno</vt:lpstr>
      <vt:lpstr>03-nawigacja</vt:lpstr>
      <vt:lpstr>04-Lądowanie</vt:lpstr>
      <vt:lpstr>Arkusz1</vt:lpstr>
      <vt:lpstr>Premia</vt:lpstr>
      <vt:lpstr>05-Ekonomia</vt:lpstr>
      <vt:lpstr>06-Start</vt:lpstr>
      <vt:lpstr>07-nawigacja</vt:lpstr>
      <vt:lpstr>08-nawigacja</vt:lpstr>
      <vt:lpstr>09-Lądowanie</vt:lpstr>
      <vt:lpstr>Arkusz2</vt:lpstr>
      <vt:lpstr>Premia2</vt:lpstr>
      <vt:lpstr>10-Race</vt:lpstr>
      <vt:lpstr>11-Slalom1</vt:lpstr>
      <vt:lpstr>12-Slalom2</vt:lpstr>
      <vt:lpstr>General</vt:lpstr>
      <vt:lpstr>Arkusz3</vt:lpstr>
      <vt:lpstr>Arkusz4</vt:lpstr>
      <vt:lpstr>Npil</vt:lpstr>
      <vt:lpstr>'01-Start'!Obszar_wydruku</vt:lpstr>
      <vt:lpstr>'02-SzybkoWolno'!Obszar_wydruku</vt:lpstr>
      <vt:lpstr>'03-nawigacja'!Obszar_wydruku</vt:lpstr>
      <vt:lpstr>'04-Lądowanie'!Obszar_wydruku</vt:lpstr>
      <vt:lpstr>'05-Ekonomia'!Obszar_wydruku</vt:lpstr>
      <vt:lpstr>'06-Start'!Obszar_wydruku</vt:lpstr>
      <vt:lpstr>'07-nawigacja'!Obszar_wydruku</vt:lpstr>
      <vt:lpstr>'08-nawigacja'!Obszar_wydruku</vt:lpstr>
      <vt:lpstr>'09-Lądowanie'!Obszar_wydruku</vt:lpstr>
      <vt:lpstr>'10-Race'!Obszar_wydruku</vt:lpstr>
      <vt:lpstr>'11-Slalom1'!Obszar_wydruku</vt:lpstr>
      <vt:lpstr>'12-Slalom2'!Obszar_wydruku</vt:lpstr>
      <vt:lpstr>General!Obszar_wydruku</vt:lpstr>
      <vt:lpstr>piloci!Obszar_wydruku</vt:lpstr>
      <vt:lpstr>Premia!Obszar_wydruku</vt:lpstr>
      <vt:lpstr>Premia2!Obszar_wydruku</vt:lpstr>
      <vt:lpstr>Points</vt:lpstr>
      <vt:lpstr>piloci!Tytuły_wydruku</vt:lpstr>
    </vt:vector>
  </TitlesOfParts>
  <Company>Gesa Termómetros, S.L.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Esteban</dc:creator>
  <cp:lastModifiedBy>A</cp:lastModifiedBy>
  <cp:lastPrinted>2013-07-28T07:41:01Z</cp:lastPrinted>
  <dcterms:created xsi:type="dcterms:W3CDTF">2003-06-14T09:00:13Z</dcterms:created>
  <dcterms:modified xsi:type="dcterms:W3CDTF">2013-08-08T13:43:34Z</dcterms:modified>
</cp:coreProperties>
</file>